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8" activeTab="8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</sheets>
  <definedNames>
    <definedName name="_xlnm.Print_Area" localSheetId="2">'BRPL'!$A$1:$S$217</definedName>
    <definedName name="_xlnm.Print_Area" localSheetId="1">'BYPL'!$A$1:$Q$175</definedName>
    <definedName name="_xlnm.Print_Area" localSheetId="8">'FINAL EX. SUMMARY'!$A$1:$Q$41</definedName>
    <definedName name="_xlnm.Print_Area" localSheetId="4">'MES'!$A$1:$Q$55</definedName>
    <definedName name="_xlnm.Print_Area" localSheetId="0">'NDPL'!$A$1:$Q$180</definedName>
    <definedName name="_xlnm.Print_Area" localSheetId="9">'PRAGATI'!$A$1:$Q$25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<sst xmlns="http://schemas.openxmlformats.org/spreadsheetml/2006/main" count="1707" uniqueCount="476">
  <si>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</si>
  <si>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</si>
  <si>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</si>
  <si>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</si>
  <si>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</si>
  <si>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</si>
  <si>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</si>
  <si>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</si>
  <si>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</si>
  <si>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</si>
  <si>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</si>
  <si>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</si>
  <si>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</si>
  <si>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</si>
  <si>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</si>
  <si>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</si>
  <si>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</si>
  <si>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</si>
  <si>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</si>
  <si>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</si>
  <si>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</si>
  <si>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</si>
  <si>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</si>
  <si>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</si>
  <si>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</si>
  <si>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</si>
  <si>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</si>
  <si>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</si>
  <si>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</si>
  <si>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</si>
  <si>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</si>
  <si>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</si>
  <si>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</si>
  <si>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</si>
  <si>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</si>
  <si>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</si>
  <si>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</si>
  <si>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</si>
  <si>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</si>
  <si>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</si>
  <si>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</si>
  <si>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</si>
  <si>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</si>
  <si>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</si>
  <si>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</si>
  <si>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</si>
  <si>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</si>
  <si>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</si>
  <si>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</si>
  <si>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</si>
  <si>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</si>
  <si>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</si>
  <si>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</si>
  <si>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</si>
  <si>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</si>
  <si>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</si>
  <si>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</si>
  <si>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</si>
  <si>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</si>
  <si>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</si>
  <si>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</si>
  <si>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</si>
  <si>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</si>
  <si>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</si>
  <si>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</si>
  <si>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</si>
  <si>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</si>
  <si>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</si>
  <si>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</si>
  <si>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</si>
  <si>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</si>
  <si>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</si>
  <si>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</si>
  <si>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</si>
  <si>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</si>
  <si>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</si>
  <si>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</si>
  <si>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</si>
  <si>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</si>
  <si>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</si>
  <si>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</si>
  <si>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</si>
  <si>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</si>
  <si>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</si>
  <si>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</si>
  <si>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</si>
  <si>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</si>
  <si>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</si>
  <si>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</si>
  <si>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</si>
  <si>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</si>
  <si>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</si>
  <si>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</si>
  <si>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</si>
  <si>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</si>
  <si>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</si>
  <si>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</si>
  <si>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</si>
  <si>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</si>
  <si>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</si>
  <si>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</si>
  <si>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</si>
  <si>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</si>
  <si>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</si>
  <si>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</si>
  <si>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</si>
  <si>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</si>
  <si>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</si>
  <si>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</si>
  <si>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</si>
  <si>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</si>
  <si>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</si>
  <si>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</si>
  <si>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</si>
  <si>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</si>
  <si>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</si>
  <si>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</si>
  <si>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</si>
  <si>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</si>
  <si>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</si>
  <si>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</si>
  <si>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</si>
  <si>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</si>
  <si>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</si>
  <si>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</si>
  <si>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</si>
  <si>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</si>
  <si>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</si>
  <si>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</si>
  <si>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</si>
  <si>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</si>
  <si>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</si>
  <si>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</si>
  <si>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</si>
  <si>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</si>
  <si>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</si>
  <si>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</si>
  <si>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</si>
  <si>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</si>
  <si>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</si>
  <si>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</si>
  <si>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</si>
  <si>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</si>
  <si>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</si>
  <si>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</si>
  <si>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</si>
  <si>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</si>
  <si>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</si>
  <si>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</si>
  <si>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</si>
  <si>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</si>
  <si>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</si>
  <si>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</si>
  <si>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</si>
  <si>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</si>
  <si>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</si>
  <si>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</si>
  <si>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</si>
  <si>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</si>
  <si>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</si>
  <si>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</si>
  <si>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</si>
  <si>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</si>
  <si>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</si>
  <si>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</si>
  <si>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</si>
  <si>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</si>
  <si>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</si>
  <si>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</si>
  <si>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</si>
  <si>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</si>
  <si>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</si>
  <si>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</si>
  <si>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</si>
  <si>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</si>
  <si>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</si>
  <si>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</si>
  <si>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</si>
  <si>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</si>
  <si>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</si>
  <si>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</si>
  <si>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</si>
  <si>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</si>
  <si>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EXHIBITION I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</si>
  <si>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</si>
  <si>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</si>
  <si>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</si>
  <si>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</si>
  <si>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</si>
  <si>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</si>
  <si>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</si>
  <si>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</si>
  <si>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</si>
  <si>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</si>
  <si>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</si>
  <si>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</si>
  <si>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</si>
  <si>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</si>
  <si>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</si>
  <si>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</si>
  <si>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</si>
  <si>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</si>
  <si>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</si>
  <si>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</si>
  <si>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</si>
  <si>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</si>
  <si>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</si>
  <si>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</si>
  <si>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</si>
  <si>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</si>
  <si>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</si>
  <si>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</si>
  <si>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</si>
  <si>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</si>
  <si>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</si>
  <si>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</si>
  <si>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</si>
  <si>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</si>
  <si>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</si>
  <si>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</si>
  <si>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</si>
  <si>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</si>
  <si>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</si>
  <si>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</si>
  <si>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</si>
  <si>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</si>
  <si>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</si>
  <si>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</si>
  <si>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</si>
  <si>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</si>
  <si>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</si>
  <si>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</si>
  <si>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</si>
  <si>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</si>
  <si>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</si>
  <si>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</si>
  <si>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</si>
  <si>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</si>
  <si>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</si>
  <si>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</si>
  <si>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</si>
  <si>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</si>
  <si>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</si>
  <si>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</si>
  <si>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</si>
  <si>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</si>
  <si>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</si>
  <si>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</si>
  <si>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</si>
  <si>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</si>
  <si>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</si>
  <si>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</si>
  <si>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</si>
  <si>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</si>
  <si>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</si>
  <si>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</si>
  <si>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</si>
  <si>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</si>
  <si>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</si>
  <si>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</si>
  <si>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</si>
  <si>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</si>
  <si>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</si>
  <si>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</si>
  <si>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</si>
  <si>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</si>
  <si>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</si>
  <si>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</si>
  <si>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</si>
  <si>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</si>
  <si>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</si>
  <si>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</si>
  <si>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</si>
  <si>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</si>
  <si>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</si>
  <si>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</si>
  <si>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</si>
  <si>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</si>
  <si>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</si>
  <si>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</si>
  <si>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</si>
  <si>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</si>
  <si>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</si>
  <si>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</si>
  <si>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</si>
  <si>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</si>
  <si>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</si>
  <si>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</si>
  <si>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</si>
  <si>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</si>
  <si>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</si>
  <si>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</si>
  <si>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</si>
  <si>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</si>
  <si>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</si>
  <si>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</si>
  <si>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</si>
  <si>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</si>
  <si>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</si>
  <si>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</si>
  <si>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</si>
  <si>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</si>
  <si>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</si>
  <si>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</si>
  <si>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</si>
  <si>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</si>
  <si>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</si>
  <si>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</si>
  <si>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</si>
  <si>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</si>
  <si>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</si>
  <si>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</si>
  <si>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</si>
  <si>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</si>
  <si>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</si>
  <si>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</si>
  <si>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</si>
  <si>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</si>
  <si>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</si>
  <si>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</si>
  <si>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</si>
  <si>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</si>
  <si>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</si>
  <si>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</si>
  <si>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</si>
  <si>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</si>
  <si>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</si>
  <si>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</si>
  <si>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</si>
  <si>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</si>
  <si>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</si>
  <si>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</si>
  <si>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</si>
  <si>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</si>
  <si>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</si>
  <si>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</si>
  <si>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</si>
  <si>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</si>
  <si>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</si>
  <si>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</si>
  <si>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</si>
  <si>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</si>
  <si>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</si>
  <si>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</si>
  <si>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</si>
  <si>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</si>
  <si>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</si>
  <si>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</si>
  <si>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</si>
  <si>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</si>
  <si>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</si>
  <si>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</si>
  <si>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</si>
  <si>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</si>
  <si>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</si>
  <si>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</si>
  <si>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</si>
  <si>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</si>
  <si>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</si>
  <si>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</si>
  <si>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</si>
  <si>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</si>
  <si>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</si>
  <si>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</si>
  <si>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</si>
  <si>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</si>
  <si>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</si>
  <si>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</si>
  <si>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</si>
  <si>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</si>
  <si>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</si>
  <si>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</si>
  <si>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</si>
  <si>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</si>
  <si>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</si>
  <si>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</si>
  <si>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</si>
  <si>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</si>
  <si>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</si>
  <si>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</si>
  <si>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</si>
  <si>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</si>
  <si>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</si>
  <si>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</si>
  <si>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</si>
  <si>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</si>
  <si>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</si>
  <si>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</si>
  <si>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</si>
  <si>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</si>
  <si>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</si>
  <si>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</si>
  <si>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</si>
  <si>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</si>
  <si>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</si>
  <si>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</si>
  <si>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</si>
  <si>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</si>
  <si>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</si>
  <si>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</si>
  <si>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</si>
  <si>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</si>
  <si>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</si>
  <si>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</si>
  <si>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</si>
  <si>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</si>
  <si>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</si>
  <si>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</si>
  <si>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</si>
  <si>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</si>
  <si>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</si>
  <si>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</si>
  <si>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</si>
  <si>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</si>
  <si>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</si>
  <si>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</si>
  <si>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</si>
  <si>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</si>
  <si>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</si>
  <si>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</si>
  <si>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</si>
  <si>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</si>
  <si>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</si>
  <si>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</si>
  <si>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</si>
  <si>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</si>
  <si>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</si>
  <si>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</si>
  <si>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</si>
  <si>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</si>
  <si>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</si>
  <si>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</si>
  <si>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</si>
  <si>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</si>
  <si>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</si>
  <si>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</si>
  <si>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</si>
  <si>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</si>
  <si>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</si>
  <si>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</si>
  <si>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</si>
  <si>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</si>
  <si>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</si>
  <si>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</si>
  <si>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</si>
  <si>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</si>
  <si>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</si>
  <si>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</si>
  <si>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</si>
  <si>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</si>
  <si>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</si>
  <si>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</si>
  <si>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</si>
  <si>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</si>
  <si>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</si>
  <si>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</si>
  <si>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</si>
  <si>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</si>
  <si>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</si>
  <si>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</si>
  <si>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w.w.f 27/3</t>
  </si>
  <si>
    <t>MSW BAWANA</t>
  </si>
  <si>
    <t>E.Delhi Waste GZP</t>
  </si>
  <si>
    <t>TOTAL ENERGY TO Northern Railway</t>
  </si>
  <si>
    <t>FINAL READING 31/08/2019</t>
  </si>
  <si>
    <t>INTIAL READING 01/08/2019</t>
  </si>
  <si>
    <t>AUGUST-2019</t>
  </si>
  <si>
    <t xml:space="preserve">                           PERIOD 1st AUGUST-2019 TO 31st AUGUST-2019</t>
  </si>
  <si>
    <t>w.e.f 13/8/19</t>
  </si>
  <si>
    <t>w.e.f 22/8/19</t>
  </si>
  <si>
    <t>w.e.f 26/8/19</t>
  </si>
  <si>
    <t>Assessment</t>
  </si>
  <si>
    <t>I/C from R.Valley at kidwai ngr</t>
  </si>
  <si>
    <t>Check Meter Data till 25/8</t>
  </si>
  <si>
    <t>Note :Sharing taken from wk-22 abt bill 2019-20</t>
  </si>
  <si>
    <t>Assessment Last month</t>
  </si>
</sst>
</file>

<file path=xl/styles.xml><?xml version="1.0" encoding="utf-8"?>
<styleSheet xmlns="http://schemas.openxmlformats.org/spreadsheetml/2006/main">
  <numFmts count="46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</numFmts>
  <fonts count="88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5" borderId="0" applyNumberFormat="0" applyBorder="0" applyAlignment="0" applyProtection="0"/>
    <xf numFmtId="0" fontId="71" fillId="8" borderId="0" applyNumberFormat="0" applyBorder="0" applyAlignment="0" applyProtection="0"/>
    <xf numFmtId="0" fontId="71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9" borderId="0" applyNumberFormat="0" applyBorder="0" applyAlignment="0" applyProtection="0"/>
    <xf numFmtId="0" fontId="73" fillId="3" borderId="0" applyNumberFormat="0" applyBorder="0" applyAlignment="0" applyProtection="0"/>
    <xf numFmtId="0" fontId="74" fillId="20" borderId="1" applyNumberFormat="0" applyAlignment="0" applyProtection="0"/>
    <xf numFmtId="0" fontId="7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7" fillId="4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1" fillId="7" borderId="1" applyNumberFormat="0" applyAlignment="0" applyProtection="0"/>
    <xf numFmtId="0" fontId="82" fillId="0" borderId="6" applyNumberFormat="0" applyFill="0" applyAlignment="0" applyProtection="0"/>
    <xf numFmtId="0" fontId="83" fillId="22" borderId="0" applyNumberFormat="0" applyBorder="0" applyAlignment="0" applyProtection="0"/>
    <xf numFmtId="0" fontId="0" fillId="23" borderId="7" applyNumberFormat="0" applyFont="0" applyAlignment="0" applyProtection="0"/>
    <xf numFmtId="0" fontId="84" fillId="20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82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20" xfId="0" applyNumberFormat="1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92" fontId="21" fillId="0" borderId="20" xfId="0" applyNumberFormat="1" applyFont="1" applyFill="1" applyBorder="1" applyAlignment="1">
      <alignment/>
    </xf>
    <xf numFmtId="192" fontId="21" fillId="0" borderId="20" xfId="0" applyNumberFormat="1" applyFont="1" applyFill="1" applyBorder="1" applyAlignment="1">
      <alignment horizont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92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92" fontId="4" fillId="0" borderId="11" xfId="0" applyNumberFormat="1" applyFont="1" applyFill="1" applyBorder="1" applyAlignment="1">
      <alignment horizontal="center"/>
    </xf>
    <xf numFmtId="192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93" fontId="49" fillId="0" borderId="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192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0" fontId="45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201" fontId="15" fillId="0" borderId="0" xfId="0" applyNumberFormat="1" applyFont="1" applyFill="1" applyBorder="1" applyAlignment="1">
      <alignment horizontal="center" vertical="center"/>
    </xf>
    <xf numFmtId="193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0" xfId="0" applyFill="1" applyBorder="1" applyAlignment="1">
      <alignment/>
    </xf>
    <xf numFmtId="0" fontId="0" fillId="17" borderId="0" xfId="0" applyFill="1" applyBorder="1" applyAlignment="1">
      <alignment horizontal="center"/>
    </xf>
    <xf numFmtId="2" fontId="0" fillId="17" borderId="0" xfId="0" applyNumberFormat="1" applyFont="1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20" fillId="17" borderId="11" xfId="0" applyFont="1" applyFill="1" applyBorder="1" applyAlignment="1">
      <alignment horizontal="center"/>
    </xf>
    <xf numFmtId="0" fontId="20" fillId="17" borderId="0" xfId="0" applyFont="1" applyFill="1" applyBorder="1" applyAlignment="1">
      <alignment horizontal="center"/>
    </xf>
    <xf numFmtId="0" fontId="0" fillId="17" borderId="0" xfId="0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0" fillId="17" borderId="30" xfId="0" applyFill="1" applyBorder="1" applyAlignment="1">
      <alignment/>
    </xf>
    <xf numFmtId="0" fontId="0" fillId="17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0" fillId="0" borderId="30" xfId="0" applyFill="1" applyBorder="1" applyAlignment="1">
      <alignment horizontal="center" vertical="center" wrapText="1"/>
    </xf>
    <xf numFmtId="193" fontId="45" fillId="0" borderId="0" xfId="0" applyNumberFormat="1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/>
    </xf>
    <xf numFmtId="193" fontId="2" fillId="0" borderId="0" xfId="0" applyNumberFormat="1" applyFont="1" applyAlignment="1">
      <alignment/>
    </xf>
    <xf numFmtId="0" fontId="20" fillId="0" borderId="0" xfId="0" applyFont="1" applyFill="1" applyAlignment="1">
      <alignment horizontal="center"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/>
    </xf>
    <xf numFmtId="194" fontId="13" fillId="0" borderId="2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9" fillId="0" borderId="0" xfId="0" applyFont="1" applyFill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19" fillId="0" borderId="30" xfId="0" applyFont="1" applyFill="1" applyBorder="1" applyAlignment="1">
      <alignment/>
    </xf>
    <xf numFmtId="0" fontId="0" fillId="0" borderId="0" xfId="0" applyFill="1" applyAlignment="1">
      <alignment/>
    </xf>
    <xf numFmtId="49" fontId="20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0"/>
  <sheetViews>
    <sheetView view="pageBreakPreview" zoomScale="85" zoomScaleSheetLayoutView="85" workbookViewId="0" topLeftCell="A151">
      <selection activeCell="A7" sqref="A7:IV66"/>
    </sheetView>
  </sheetViews>
  <sheetFormatPr defaultColWidth="9.140625" defaultRowHeight="12.75"/>
  <cols>
    <col min="1" max="1" width="4.00390625" style="448" customWidth="1"/>
    <col min="2" max="2" width="26.57421875" style="448" customWidth="1"/>
    <col min="3" max="3" width="12.28125" style="448" customWidth="1"/>
    <col min="4" max="4" width="9.28125" style="448" customWidth="1"/>
    <col min="5" max="5" width="17.140625" style="448" customWidth="1"/>
    <col min="6" max="6" width="10.8515625" style="448" customWidth="1"/>
    <col min="7" max="7" width="13.8515625" style="448" customWidth="1"/>
    <col min="8" max="8" width="14.00390625" style="448" customWidth="1"/>
    <col min="9" max="9" width="10.57421875" style="448" customWidth="1"/>
    <col min="10" max="10" width="13.00390625" style="448" customWidth="1"/>
    <col min="11" max="11" width="13.421875" style="448" customWidth="1"/>
    <col min="12" max="12" width="13.57421875" style="448" customWidth="1"/>
    <col min="13" max="13" width="14.00390625" style="448" customWidth="1"/>
    <col min="14" max="14" width="10.421875" style="448" customWidth="1"/>
    <col min="15" max="15" width="11.8515625" style="448" customWidth="1"/>
    <col min="16" max="16" width="12.7109375" style="448" customWidth="1"/>
    <col min="17" max="17" width="20.57421875" style="448" customWidth="1"/>
    <col min="18" max="18" width="4.7109375" style="448" customWidth="1"/>
    <col min="19" max="16384" width="9.140625" style="448" customWidth="1"/>
  </cols>
  <sheetData>
    <row r="1" spans="1:17" s="580" customFormat="1" ht="14.25" customHeight="1">
      <c r="A1" s="293" t="s">
        <v>223</v>
      </c>
      <c r="Q1" s="820" t="s">
        <v>466</v>
      </c>
    </row>
    <row r="2" spans="1:11" s="580" customFormat="1" ht="14.25" customHeight="1">
      <c r="A2" s="293" t="s">
        <v>224</v>
      </c>
      <c r="K2" s="821"/>
    </row>
    <row r="3" spans="1:8" s="580" customFormat="1" ht="14.25" customHeight="1">
      <c r="A3" s="822" t="s">
        <v>0</v>
      </c>
      <c r="H3" s="823"/>
    </row>
    <row r="4" spans="1:16" s="580" customFormat="1" ht="14.25" customHeight="1" thickBot="1">
      <c r="A4" s="822" t="s">
        <v>225</v>
      </c>
      <c r="G4" s="268"/>
      <c r="H4" s="268"/>
      <c r="I4" s="821" t="s">
        <v>379</v>
      </c>
      <c r="J4" s="268"/>
      <c r="K4" s="268"/>
      <c r="L4" s="268"/>
      <c r="M4" s="268"/>
      <c r="N4" s="821" t="s">
        <v>380</v>
      </c>
      <c r="O4" s="268"/>
      <c r="P4" s="268"/>
    </row>
    <row r="5" spans="1:17" s="529" customFormat="1" ht="56.25" customHeight="1" thickBot="1" thickTop="1">
      <c r="A5" s="527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">
        <v>464</v>
      </c>
      <c r="H5" s="508" t="s">
        <v>465</v>
      </c>
      <c r="I5" s="508" t="s">
        <v>4</v>
      </c>
      <c r="J5" s="508" t="s">
        <v>5</v>
      </c>
      <c r="K5" s="528" t="s">
        <v>6</v>
      </c>
      <c r="L5" s="506" t="str">
        <f>G5</f>
        <v>FINAL READING 31/08/2019</v>
      </c>
      <c r="M5" s="508" t="str">
        <f>H5</f>
        <v>INTIAL READING 01/08/2019</v>
      </c>
      <c r="N5" s="508" t="s">
        <v>4</v>
      </c>
      <c r="O5" s="508" t="s">
        <v>5</v>
      </c>
      <c r="P5" s="528" t="s">
        <v>6</v>
      </c>
      <c r="Q5" s="528" t="s">
        <v>293</v>
      </c>
    </row>
    <row r="6" spans="1:12" ht="1.5" customHeight="1" hidden="1" thickTop="1">
      <c r="A6" s="7"/>
      <c r="B6" s="8"/>
      <c r="C6" s="7"/>
      <c r="D6" s="7"/>
      <c r="E6" s="7"/>
      <c r="F6" s="7"/>
      <c r="L6" s="460"/>
    </row>
    <row r="7" spans="1:17" ht="12" customHeight="1" thickTop="1">
      <c r="A7" s="266"/>
      <c r="B7" s="335" t="s">
        <v>14</v>
      </c>
      <c r="C7" s="324"/>
      <c r="D7" s="338"/>
      <c r="E7" s="338"/>
      <c r="F7" s="324"/>
      <c r="G7" s="330"/>
      <c r="H7" s="486"/>
      <c r="I7" s="486"/>
      <c r="J7" s="486"/>
      <c r="K7" s="124"/>
      <c r="L7" s="330"/>
      <c r="M7" s="486"/>
      <c r="N7" s="486"/>
      <c r="O7" s="486"/>
      <c r="P7" s="530"/>
      <c r="Q7" s="452"/>
    </row>
    <row r="8" spans="1:17" ht="12" customHeight="1">
      <c r="A8" s="266">
        <v>1</v>
      </c>
      <c r="B8" s="334" t="s">
        <v>15</v>
      </c>
      <c r="C8" s="324">
        <v>5128429</v>
      </c>
      <c r="D8" s="337" t="s">
        <v>12</v>
      </c>
      <c r="E8" s="316" t="s">
        <v>330</v>
      </c>
      <c r="F8" s="324">
        <v>-1000</v>
      </c>
      <c r="G8" s="330">
        <v>966294</v>
      </c>
      <c r="H8" s="331">
        <v>966306</v>
      </c>
      <c r="I8" s="331">
        <f>G8-H8</f>
        <v>-12</v>
      </c>
      <c r="J8" s="331">
        <f>$F8*I8</f>
        <v>12000</v>
      </c>
      <c r="K8" s="332">
        <f>J8/1000000</f>
        <v>0.012</v>
      </c>
      <c r="L8" s="330">
        <v>998652</v>
      </c>
      <c r="M8" s="331">
        <v>998751</v>
      </c>
      <c r="N8" s="331">
        <f>L8-M8</f>
        <v>-99</v>
      </c>
      <c r="O8" s="331">
        <f>$F8*N8</f>
        <v>99000</v>
      </c>
      <c r="P8" s="332">
        <f>O8/1000000</f>
        <v>0.099</v>
      </c>
      <c r="Q8" s="781"/>
    </row>
    <row r="9" spans="1:17" ht="12" customHeight="1">
      <c r="A9" s="266">
        <v>2</v>
      </c>
      <c r="B9" s="334" t="s">
        <v>362</v>
      </c>
      <c r="C9" s="324">
        <v>4864976</v>
      </c>
      <c r="D9" s="337" t="s">
        <v>12</v>
      </c>
      <c r="E9" s="316" t="s">
        <v>330</v>
      </c>
      <c r="F9" s="324">
        <v>-2000</v>
      </c>
      <c r="G9" s="330">
        <v>71845</v>
      </c>
      <c r="H9" s="331">
        <v>71818</v>
      </c>
      <c r="I9" s="331">
        <f>G9-H9</f>
        <v>27</v>
      </c>
      <c r="J9" s="331">
        <f>$F9*I9</f>
        <v>-54000</v>
      </c>
      <c r="K9" s="332">
        <f>J9/1000000</f>
        <v>-0.054</v>
      </c>
      <c r="L9" s="330">
        <v>2167</v>
      </c>
      <c r="M9" s="331">
        <v>1994</v>
      </c>
      <c r="N9" s="331">
        <f>L9-M9</f>
        <v>173</v>
      </c>
      <c r="O9" s="331">
        <f>$F9*N9</f>
        <v>-346000</v>
      </c>
      <c r="P9" s="332">
        <f>O9/1000000</f>
        <v>-0.346</v>
      </c>
      <c r="Q9" s="459"/>
    </row>
    <row r="10" spans="1:17" ht="12" customHeight="1">
      <c r="A10" s="266"/>
      <c r="B10" s="334"/>
      <c r="C10" s="324"/>
      <c r="D10" s="337"/>
      <c r="E10" s="316"/>
      <c r="F10" s="324"/>
      <c r="G10" s="330"/>
      <c r="H10" s="331"/>
      <c r="I10" s="331"/>
      <c r="J10" s="331"/>
      <c r="K10" s="332">
        <v>-0.003</v>
      </c>
      <c r="L10" s="330"/>
      <c r="M10" s="331"/>
      <c r="N10" s="331"/>
      <c r="O10" s="331"/>
      <c r="P10" s="332">
        <v>-0.133</v>
      </c>
      <c r="Q10" s="449" t="s">
        <v>471</v>
      </c>
    </row>
    <row r="11" spans="1:17" ht="12" customHeight="1">
      <c r="A11" s="266">
        <v>3</v>
      </c>
      <c r="B11" s="334" t="s">
        <v>17</v>
      </c>
      <c r="C11" s="324">
        <v>4864905</v>
      </c>
      <c r="D11" s="337" t="s">
        <v>12</v>
      </c>
      <c r="E11" s="316" t="s">
        <v>330</v>
      </c>
      <c r="F11" s="324">
        <v>-1000</v>
      </c>
      <c r="G11" s="330">
        <v>928132</v>
      </c>
      <c r="H11" s="331">
        <v>928144</v>
      </c>
      <c r="I11" s="331">
        <f>G11-H11</f>
        <v>-12</v>
      </c>
      <c r="J11" s="331">
        <f>$F11*I11</f>
        <v>12000</v>
      </c>
      <c r="K11" s="332">
        <f>J11/1000000</f>
        <v>0.012</v>
      </c>
      <c r="L11" s="330">
        <v>992796</v>
      </c>
      <c r="M11" s="331">
        <v>994329</v>
      </c>
      <c r="N11" s="331">
        <f>L11-M11</f>
        <v>-1533</v>
      </c>
      <c r="O11" s="331">
        <f>$F11*N11</f>
        <v>1533000</v>
      </c>
      <c r="P11" s="332">
        <f>O11/1000000</f>
        <v>1.533</v>
      </c>
      <c r="Q11" s="452"/>
    </row>
    <row r="12" spans="1:17" ht="12" customHeight="1">
      <c r="A12" s="266"/>
      <c r="B12" s="335" t="s">
        <v>18</v>
      </c>
      <c r="C12" s="324"/>
      <c r="D12" s="338"/>
      <c r="E12" s="338"/>
      <c r="F12" s="324"/>
      <c r="G12" s="330"/>
      <c r="H12" s="331"/>
      <c r="I12" s="331"/>
      <c r="J12" s="331"/>
      <c r="K12" s="332"/>
      <c r="L12" s="330"/>
      <c r="M12" s="331"/>
      <c r="N12" s="331"/>
      <c r="O12" s="331"/>
      <c r="P12" s="332"/>
      <c r="Q12" s="452"/>
    </row>
    <row r="13" spans="1:17" ht="12" customHeight="1">
      <c r="A13" s="266">
        <v>4</v>
      </c>
      <c r="B13" s="334" t="s">
        <v>15</v>
      </c>
      <c r="C13" s="324">
        <v>4864916</v>
      </c>
      <c r="D13" s="337" t="s">
        <v>12</v>
      </c>
      <c r="E13" s="316" t="s">
        <v>330</v>
      </c>
      <c r="F13" s="324">
        <v>-1000</v>
      </c>
      <c r="G13" s="330">
        <v>997712</v>
      </c>
      <c r="H13" s="331">
        <v>997798</v>
      </c>
      <c r="I13" s="331">
        <f>G13-H13</f>
        <v>-86</v>
      </c>
      <c r="J13" s="331">
        <f>$F13*I13</f>
        <v>86000</v>
      </c>
      <c r="K13" s="332">
        <f>J13/1000000</f>
        <v>0.086</v>
      </c>
      <c r="L13" s="330">
        <v>993541</v>
      </c>
      <c r="M13" s="331">
        <v>993951</v>
      </c>
      <c r="N13" s="331">
        <f>L13-M13</f>
        <v>-410</v>
      </c>
      <c r="O13" s="331">
        <f>$F13*N13</f>
        <v>410000</v>
      </c>
      <c r="P13" s="332">
        <f>O13/1000000</f>
        <v>0.41</v>
      </c>
      <c r="Q13" s="452"/>
    </row>
    <row r="14" spans="1:17" ht="12" customHeight="1">
      <c r="A14" s="266">
        <v>5</v>
      </c>
      <c r="B14" s="334" t="s">
        <v>16</v>
      </c>
      <c r="C14" s="324">
        <v>5295137</v>
      </c>
      <c r="D14" s="337" t="s">
        <v>12</v>
      </c>
      <c r="E14" s="316" t="s">
        <v>330</v>
      </c>
      <c r="F14" s="324">
        <v>-1000</v>
      </c>
      <c r="G14" s="330">
        <v>877140</v>
      </c>
      <c r="H14" s="331">
        <v>877198</v>
      </c>
      <c r="I14" s="331">
        <f>G14-H14</f>
        <v>-58</v>
      </c>
      <c r="J14" s="331">
        <f>$F14*I14</f>
        <v>58000</v>
      </c>
      <c r="K14" s="332">
        <f>J14/1000000</f>
        <v>0.058</v>
      </c>
      <c r="L14" s="330">
        <v>987507</v>
      </c>
      <c r="M14" s="331">
        <v>987796</v>
      </c>
      <c r="N14" s="331">
        <f>L14-M14</f>
        <v>-289</v>
      </c>
      <c r="O14" s="331">
        <f>$F14*N14</f>
        <v>289000</v>
      </c>
      <c r="P14" s="332">
        <f>O14/1000000</f>
        <v>0.289</v>
      </c>
      <c r="Q14" s="452"/>
    </row>
    <row r="15" spans="1:17" ht="12" customHeight="1">
      <c r="A15" s="266"/>
      <c r="B15" s="335" t="s">
        <v>21</v>
      </c>
      <c r="C15" s="324"/>
      <c r="D15" s="338"/>
      <c r="E15" s="316"/>
      <c r="F15" s="324"/>
      <c r="G15" s="330"/>
      <c r="H15" s="331"/>
      <c r="I15" s="331"/>
      <c r="J15" s="331"/>
      <c r="K15" s="332"/>
      <c r="L15" s="330"/>
      <c r="M15" s="331"/>
      <c r="N15" s="331"/>
      <c r="O15" s="331"/>
      <c r="P15" s="332"/>
      <c r="Q15" s="452"/>
    </row>
    <row r="16" spans="1:17" ht="12" customHeight="1">
      <c r="A16" s="266">
        <v>6</v>
      </c>
      <c r="B16" s="334" t="s">
        <v>15</v>
      </c>
      <c r="C16" s="324">
        <v>4864982</v>
      </c>
      <c r="D16" s="337" t="s">
        <v>12</v>
      </c>
      <c r="E16" s="316" t="s">
        <v>330</v>
      </c>
      <c r="F16" s="324">
        <v>-1000</v>
      </c>
      <c r="G16" s="330">
        <v>28912</v>
      </c>
      <c r="H16" s="267">
        <v>28919</v>
      </c>
      <c r="I16" s="331">
        <f>G16-H16</f>
        <v>-7</v>
      </c>
      <c r="J16" s="331">
        <f>$F16*I16</f>
        <v>7000</v>
      </c>
      <c r="K16" s="332">
        <f>J16/1000000</f>
        <v>0.007</v>
      </c>
      <c r="L16" s="330">
        <v>16175</v>
      </c>
      <c r="M16" s="267">
        <v>16175</v>
      </c>
      <c r="N16" s="331">
        <f>L16-M16</f>
        <v>0</v>
      </c>
      <c r="O16" s="331">
        <f>$F16*N16</f>
        <v>0</v>
      </c>
      <c r="P16" s="332">
        <f>O16/1000000</f>
        <v>0</v>
      </c>
      <c r="Q16" s="452"/>
    </row>
    <row r="17" spans="1:17" ht="12" customHeight="1">
      <c r="A17" s="266">
        <v>7</v>
      </c>
      <c r="B17" s="334" t="s">
        <v>16</v>
      </c>
      <c r="C17" s="324">
        <v>4865022</v>
      </c>
      <c r="D17" s="337" t="s">
        <v>12</v>
      </c>
      <c r="E17" s="316" t="s">
        <v>330</v>
      </c>
      <c r="F17" s="324">
        <v>-1000</v>
      </c>
      <c r="G17" s="330">
        <v>4091</v>
      </c>
      <c r="H17" s="267">
        <v>4103</v>
      </c>
      <c r="I17" s="331">
        <f>G17-H17</f>
        <v>-12</v>
      </c>
      <c r="J17" s="331">
        <f>$F17*I17</f>
        <v>12000</v>
      </c>
      <c r="K17" s="332">
        <f>J17/1000000</f>
        <v>0.012</v>
      </c>
      <c r="L17" s="330">
        <v>998150</v>
      </c>
      <c r="M17" s="267">
        <v>998152</v>
      </c>
      <c r="N17" s="331">
        <f>L17-M17</f>
        <v>-2</v>
      </c>
      <c r="O17" s="331">
        <f>$F17*N17</f>
        <v>2000</v>
      </c>
      <c r="P17" s="332">
        <f>O17/1000000</f>
        <v>0.002</v>
      </c>
      <c r="Q17" s="464"/>
    </row>
    <row r="18" spans="1:17" ht="12" customHeight="1">
      <c r="A18" s="266">
        <v>8</v>
      </c>
      <c r="B18" s="334" t="s">
        <v>22</v>
      </c>
      <c r="C18" s="324">
        <v>4864997</v>
      </c>
      <c r="D18" s="337" t="s">
        <v>12</v>
      </c>
      <c r="E18" s="316" t="s">
        <v>330</v>
      </c>
      <c r="F18" s="324">
        <v>-1000</v>
      </c>
      <c r="G18" s="330">
        <v>1589</v>
      </c>
      <c r="H18" s="267">
        <v>1623</v>
      </c>
      <c r="I18" s="331">
        <f>G18-H18</f>
        <v>-34</v>
      </c>
      <c r="J18" s="331">
        <f>$F18*I18</f>
        <v>34000</v>
      </c>
      <c r="K18" s="332">
        <f>J18/1000000</f>
        <v>0.034</v>
      </c>
      <c r="L18" s="330">
        <v>998616</v>
      </c>
      <c r="M18" s="267">
        <v>998712</v>
      </c>
      <c r="N18" s="331">
        <f>L18-M18</f>
        <v>-96</v>
      </c>
      <c r="O18" s="331">
        <f>$F18*N18</f>
        <v>96000</v>
      </c>
      <c r="P18" s="332">
        <f>O18/1000000</f>
        <v>0.096</v>
      </c>
      <c r="Q18" s="463"/>
    </row>
    <row r="19" spans="1:17" ht="12" customHeight="1">
      <c r="A19" s="266">
        <v>9</v>
      </c>
      <c r="B19" s="334" t="s">
        <v>23</v>
      </c>
      <c r="C19" s="324">
        <v>5295166</v>
      </c>
      <c r="D19" s="337" t="s">
        <v>12</v>
      </c>
      <c r="E19" s="316" t="s">
        <v>330</v>
      </c>
      <c r="F19" s="324">
        <v>-500</v>
      </c>
      <c r="G19" s="330">
        <v>968370</v>
      </c>
      <c r="H19" s="267">
        <v>968493</v>
      </c>
      <c r="I19" s="331">
        <f>G19-H19</f>
        <v>-123</v>
      </c>
      <c r="J19" s="331">
        <f>$F19*I19</f>
        <v>61500</v>
      </c>
      <c r="K19" s="332">
        <f>J19/1000000</f>
        <v>0.0615</v>
      </c>
      <c r="L19" s="330">
        <v>844474</v>
      </c>
      <c r="M19" s="267">
        <v>844645</v>
      </c>
      <c r="N19" s="331">
        <f>L19-M19</f>
        <v>-171</v>
      </c>
      <c r="O19" s="331">
        <f>$F19*N19</f>
        <v>85500</v>
      </c>
      <c r="P19" s="332">
        <f>O19/1000000</f>
        <v>0.0855</v>
      </c>
      <c r="Q19" s="452"/>
    </row>
    <row r="20" spans="1:17" ht="12" customHeight="1">
      <c r="A20" s="266"/>
      <c r="B20" s="335" t="s">
        <v>24</v>
      </c>
      <c r="C20" s="324"/>
      <c r="D20" s="338"/>
      <c r="E20" s="316"/>
      <c r="F20" s="324"/>
      <c r="G20" s="330"/>
      <c r="H20" s="331"/>
      <c r="I20" s="331"/>
      <c r="J20" s="331"/>
      <c r="K20" s="332"/>
      <c r="L20" s="330"/>
      <c r="M20" s="331"/>
      <c r="N20" s="331"/>
      <c r="O20" s="331"/>
      <c r="P20" s="332"/>
      <c r="Q20" s="452"/>
    </row>
    <row r="21" spans="1:17" ht="12" customHeight="1">
      <c r="A21" s="266">
        <v>10</v>
      </c>
      <c r="B21" s="334" t="s">
        <v>15</v>
      </c>
      <c r="C21" s="324">
        <v>4864930</v>
      </c>
      <c r="D21" s="337" t="s">
        <v>12</v>
      </c>
      <c r="E21" s="316" t="s">
        <v>330</v>
      </c>
      <c r="F21" s="324">
        <v>-1000</v>
      </c>
      <c r="G21" s="330">
        <v>3243</v>
      </c>
      <c r="H21" s="267">
        <v>3292</v>
      </c>
      <c r="I21" s="331">
        <f aca="true" t="shared" si="0" ref="I21:I27">G21-H21</f>
        <v>-49</v>
      </c>
      <c r="J21" s="331">
        <f aca="true" t="shared" si="1" ref="J21:J27">$F21*I21</f>
        <v>49000</v>
      </c>
      <c r="K21" s="332">
        <f aca="true" t="shared" si="2" ref="K21:K27">J21/1000000</f>
        <v>0.049</v>
      </c>
      <c r="L21" s="330">
        <v>998472</v>
      </c>
      <c r="M21" s="267">
        <v>998473</v>
      </c>
      <c r="N21" s="331">
        <f aca="true" t="shared" si="3" ref="N21:N27">L21-M21</f>
        <v>-1</v>
      </c>
      <c r="O21" s="331">
        <f aca="true" t="shared" si="4" ref="O21:O27">$F21*N21</f>
        <v>1000</v>
      </c>
      <c r="P21" s="332">
        <f aca="true" t="shared" si="5" ref="P21:P27">O21/1000000</f>
        <v>0.001</v>
      </c>
      <c r="Q21" s="464"/>
    </row>
    <row r="22" spans="1:17" ht="12" customHeight="1">
      <c r="A22" s="266">
        <v>11</v>
      </c>
      <c r="B22" s="334" t="s">
        <v>25</v>
      </c>
      <c r="C22" s="324">
        <v>5128412</v>
      </c>
      <c r="D22" s="337" t="s">
        <v>12</v>
      </c>
      <c r="E22" s="316" t="s">
        <v>330</v>
      </c>
      <c r="F22" s="324">
        <v>-1000</v>
      </c>
      <c r="G22" s="330">
        <v>39467</v>
      </c>
      <c r="H22" s="267">
        <v>39346</v>
      </c>
      <c r="I22" s="331">
        <f t="shared" si="0"/>
        <v>121</v>
      </c>
      <c r="J22" s="331">
        <f t="shared" si="1"/>
        <v>-121000</v>
      </c>
      <c r="K22" s="332">
        <f t="shared" si="2"/>
        <v>-0.121</v>
      </c>
      <c r="L22" s="330">
        <v>998378</v>
      </c>
      <c r="M22" s="267">
        <v>998381</v>
      </c>
      <c r="N22" s="331">
        <f t="shared" si="3"/>
        <v>-3</v>
      </c>
      <c r="O22" s="331">
        <f t="shared" si="4"/>
        <v>3000</v>
      </c>
      <c r="P22" s="332">
        <f t="shared" si="5"/>
        <v>0.003</v>
      </c>
      <c r="Q22" s="452"/>
    </row>
    <row r="23" spans="1:17" ht="12" customHeight="1">
      <c r="A23" s="266">
        <v>12</v>
      </c>
      <c r="B23" s="334" t="s">
        <v>22</v>
      </c>
      <c r="C23" s="324">
        <v>4864922</v>
      </c>
      <c r="D23" s="337" t="s">
        <v>12</v>
      </c>
      <c r="E23" s="316" t="s">
        <v>330</v>
      </c>
      <c r="F23" s="324">
        <v>-1000</v>
      </c>
      <c r="G23" s="330">
        <v>14809</v>
      </c>
      <c r="H23" s="267">
        <v>14792</v>
      </c>
      <c r="I23" s="331">
        <f t="shared" si="0"/>
        <v>17</v>
      </c>
      <c r="J23" s="331">
        <f t="shared" si="1"/>
        <v>-17000</v>
      </c>
      <c r="K23" s="332">
        <f t="shared" si="2"/>
        <v>-0.017</v>
      </c>
      <c r="L23" s="330">
        <v>996904</v>
      </c>
      <c r="M23" s="267">
        <v>996919</v>
      </c>
      <c r="N23" s="331">
        <f t="shared" si="3"/>
        <v>-15</v>
      </c>
      <c r="O23" s="331">
        <f t="shared" si="4"/>
        <v>15000</v>
      </c>
      <c r="P23" s="332">
        <f t="shared" si="5"/>
        <v>0.015</v>
      </c>
      <c r="Q23" s="463"/>
    </row>
    <row r="24" spans="1:17" ht="12" customHeight="1">
      <c r="A24" s="266">
        <v>13</v>
      </c>
      <c r="B24" s="334" t="s">
        <v>23</v>
      </c>
      <c r="C24" s="324">
        <v>40001535</v>
      </c>
      <c r="D24" s="337" t="s">
        <v>12</v>
      </c>
      <c r="E24" s="316" t="s">
        <v>330</v>
      </c>
      <c r="F24" s="324">
        <v>-1</v>
      </c>
      <c r="G24" s="330">
        <v>99999647</v>
      </c>
      <c r="H24" s="267">
        <v>99999535</v>
      </c>
      <c r="I24" s="331">
        <f t="shared" si="0"/>
        <v>112</v>
      </c>
      <c r="J24" s="331">
        <f t="shared" si="1"/>
        <v>-112</v>
      </c>
      <c r="K24" s="332">
        <f>J24/1000</f>
        <v>-0.112</v>
      </c>
      <c r="L24" s="330">
        <v>99999952</v>
      </c>
      <c r="M24" s="267">
        <v>99999953</v>
      </c>
      <c r="N24" s="331">
        <f t="shared" si="3"/>
        <v>-1</v>
      </c>
      <c r="O24" s="331">
        <f t="shared" si="4"/>
        <v>1</v>
      </c>
      <c r="P24" s="332">
        <f>O24/1000</f>
        <v>0.001</v>
      </c>
      <c r="Q24" s="463"/>
    </row>
    <row r="25" spans="1:17" ht="12" customHeight="1">
      <c r="A25" s="266"/>
      <c r="B25" s="334"/>
      <c r="C25" s="324"/>
      <c r="D25" s="337"/>
      <c r="E25" s="316"/>
      <c r="F25" s="324"/>
      <c r="G25" s="330"/>
      <c r="H25" s="267"/>
      <c r="I25" s="331"/>
      <c r="J25" s="331"/>
      <c r="K25" s="332">
        <f>-(0.119-0.000109)</f>
        <v>-0.118891</v>
      </c>
      <c r="L25" s="330"/>
      <c r="M25" s="267"/>
      <c r="N25" s="331"/>
      <c r="O25" s="331"/>
      <c r="P25" s="332">
        <f>(0.018-0.000018)</f>
        <v>0.017981999999999998</v>
      </c>
      <c r="Q25" s="463" t="s">
        <v>475</v>
      </c>
    </row>
    <row r="26" spans="1:17" ht="12" customHeight="1">
      <c r="A26" s="266">
        <v>14</v>
      </c>
      <c r="B26" s="334" t="s">
        <v>455</v>
      </c>
      <c r="C26" s="324">
        <v>4902494</v>
      </c>
      <c r="D26" s="337" t="s">
        <v>12</v>
      </c>
      <c r="E26" s="316" t="s">
        <v>330</v>
      </c>
      <c r="F26" s="324">
        <v>1000</v>
      </c>
      <c r="G26" s="330">
        <v>833720</v>
      </c>
      <c r="H26" s="267">
        <v>835211</v>
      </c>
      <c r="I26" s="331">
        <f t="shared" si="0"/>
        <v>-1491</v>
      </c>
      <c r="J26" s="331">
        <f t="shared" si="1"/>
        <v>-1491000</v>
      </c>
      <c r="K26" s="332">
        <f t="shared" si="2"/>
        <v>-1.491</v>
      </c>
      <c r="L26" s="330">
        <v>999981</v>
      </c>
      <c r="M26" s="267">
        <v>999981</v>
      </c>
      <c r="N26" s="331">
        <f t="shared" si="3"/>
        <v>0</v>
      </c>
      <c r="O26" s="331">
        <f t="shared" si="4"/>
        <v>0</v>
      </c>
      <c r="P26" s="332">
        <f t="shared" si="5"/>
        <v>0</v>
      </c>
      <c r="Q26" s="452"/>
    </row>
    <row r="27" spans="1:17" ht="12" customHeight="1">
      <c r="A27" s="266">
        <v>15</v>
      </c>
      <c r="B27" s="334" t="s">
        <v>454</v>
      </c>
      <c r="C27" s="324">
        <v>4902484</v>
      </c>
      <c r="D27" s="337" t="s">
        <v>12</v>
      </c>
      <c r="E27" s="316" t="s">
        <v>330</v>
      </c>
      <c r="F27" s="324">
        <v>1000</v>
      </c>
      <c r="G27" s="330">
        <v>942771</v>
      </c>
      <c r="H27" s="267">
        <v>943307</v>
      </c>
      <c r="I27" s="331">
        <f t="shared" si="0"/>
        <v>-536</v>
      </c>
      <c r="J27" s="331">
        <f t="shared" si="1"/>
        <v>-536000</v>
      </c>
      <c r="K27" s="332">
        <f t="shared" si="2"/>
        <v>-0.536</v>
      </c>
      <c r="L27" s="330">
        <v>999995</v>
      </c>
      <c r="M27" s="267">
        <v>999995</v>
      </c>
      <c r="N27" s="331">
        <f t="shared" si="3"/>
        <v>0</v>
      </c>
      <c r="O27" s="331">
        <f t="shared" si="4"/>
        <v>0</v>
      </c>
      <c r="P27" s="332">
        <f t="shared" si="5"/>
        <v>0</v>
      </c>
      <c r="Q27" s="452"/>
    </row>
    <row r="28" spans="1:17" ht="12" customHeight="1">
      <c r="A28" s="266"/>
      <c r="B28" s="335" t="s">
        <v>419</v>
      </c>
      <c r="C28" s="324"/>
      <c r="D28" s="337"/>
      <c r="E28" s="316"/>
      <c r="F28" s="324"/>
      <c r="G28" s="330"/>
      <c r="H28" s="331"/>
      <c r="I28" s="331"/>
      <c r="J28" s="331"/>
      <c r="K28" s="332"/>
      <c r="L28" s="330"/>
      <c r="M28" s="331"/>
      <c r="N28" s="331"/>
      <c r="O28" s="331"/>
      <c r="P28" s="332"/>
      <c r="Q28" s="452"/>
    </row>
    <row r="29" spans="1:17" ht="12" customHeight="1">
      <c r="A29" s="266">
        <v>16</v>
      </c>
      <c r="B29" s="334" t="s">
        <v>15</v>
      </c>
      <c r="C29" s="324">
        <v>4865027</v>
      </c>
      <c r="D29" s="337" t="s">
        <v>12</v>
      </c>
      <c r="E29" s="316" t="s">
        <v>330</v>
      </c>
      <c r="F29" s="324">
        <v>-1000</v>
      </c>
      <c r="G29" s="330">
        <v>977716</v>
      </c>
      <c r="H29" s="331">
        <v>977148</v>
      </c>
      <c r="I29" s="331">
        <f>G29-H29</f>
        <v>568</v>
      </c>
      <c r="J29" s="331">
        <f>$F29*I29</f>
        <v>-568000</v>
      </c>
      <c r="K29" s="332">
        <f>J29/1000000</f>
        <v>-0.568</v>
      </c>
      <c r="L29" s="330">
        <v>14381</v>
      </c>
      <c r="M29" s="331">
        <v>14381</v>
      </c>
      <c r="N29" s="331">
        <f>L29-M29</f>
        <v>0</v>
      </c>
      <c r="O29" s="331">
        <f>$F29*N29</f>
        <v>0</v>
      </c>
      <c r="P29" s="332">
        <f>O29/1000000</f>
        <v>0</v>
      </c>
      <c r="Q29" s="803" t="s">
        <v>473</v>
      </c>
    </row>
    <row r="30" spans="1:17" ht="12" customHeight="1">
      <c r="A30" s="266"/>
      <c r="B30" s="334"/>
      <c r="C30" s="324">
        <v>4864963</v>
      </c>
      <c r="D30" s="337" t="s">
        <v>12</v>
      </c>
      <c r="E30" s="316" t="s">
        <v>330</v>
      </c>
      <c r="F30" s="324">
        <v>-1000</v>
      </c>
      <c r="G30" s="330">
        <v>3</v>
      </c>
      <c r="H30" s="331">
        <v>0</v>
      </c>
      <c r="I30" s="331">
        <f>G30-H30</f>
        <v>3</v>
      </c>
      <c r="J30" s="331">
        <f>$F30*I30</f>
        <v>-3000</v>
      </c>
      <c r="K30" s="332">
        <f>J30/1000000</f>
        <v>-0.003</v>
      </c>
      <c r="L30" s="330">
        <v>0</v>
      </c>
      <c r="M30" s="331">
        <v>0</v>
      </c>
      <c r="N30" s="331">
        <f>L30-M30</f>
        <v>0</v>
      </c>
      <c r="O30" s="331">
        <f>$F30*N30</f>
        <v>0</v>
      </c>
      <c r="P30" s="332">
        <f>O30/1000000</f>
        <v>0</v>
      </c>
      <c r="Q30" s="452" t="s">
        <v>470</v>
      </c>
    </row>
    <row r="31" spans="1:17" ht="12" customHeight="1">
      <c r="A31" s="266">
        <v>17</v>
      </c>
      <c r="B31" s="334" t="s">
        <v>16</v>
      </c>
      <c r="C31" s="324">
        <v>5128462</v>
      </c>
      <c r="D31" s="337" t="s">
        <v>12</v>
      </c>
      <c r="E31" s="316" t="s">
        <v>330</v>
      </c>
      <c r="F31" s="324">
        <v>-500</v>
      </c>
      <c r="G31" s="330">
        <v>22212</v>
      </c>
      <c r="H31" s="331">
        <v>19047</v>
      </c>
      <c r="I31" s="331">
        <f>G31-H31</f>
        <v>3165</v>
      </c>
      <c r="J31" s="331">
        <f>$F31*I31</f>
        <v>-1582500</v>
      </c>
      <c r="K31" s="332">
        <f>J31/1000000</f>
        <v>-1.5825</v>
      </c>
      <c r="L31" s="330">
        <v>999935</v>
      </c>
      <c r="M31" s="331">
        <v>999935</v>
      </c>
      <c r="N31" s="331">
        <f>L31-M31</f>
        <v>0</v>
      </c>
      <c r="O31" s="331">
        <f>$F31*N31</f>
        <v>0</v>
      </c>
      <c r="P31" s="332">
        <f>O31/1000000</f>
        <v>0</v>
      </c>
      <c r="Q31" s="452"/>
    </row>
    <row r="32" spans="1:17" ht="12" customHeight="1">
      <c r="A32" s="266">
        <v>18</v>
      </c>
      <c r="B32" s="334" t="s">
        <v>17</v>
      </c>
      <c r="C32" s="324">
        <v>4865052</v>
      </c>
      <c r="D32" s="337" t="s">
        <v>12</v>
      </c>
      <c r="E32" s="316" t="s">
        <v>330</v>
      </c>
      <c r="F32" s="324">
        <v>-1000</v>
      </c>
      <c r="G32" s="330">
        <v>41054</v>
      </c>
      <c r="H32" s="331">
        <v>41153</v>
      </c>
      <c r="I32" s="331">
        <f>G32-H32</f>
        <v>-99</v>
      </c>
      <c r="J32" s="331">
        <f>$F32*I32</f>
        <v>99000</v>
      </c>
      <c r="K32" s="332">
        <f>J32/1000000</f>
        <v>0.099</v>
      </c>
      <c r="L32" s="330">
        <v>173</v>
      </c>
      <c r="M32" s="331">
        <v>197</v>
      </c>
      <c r="N32" s="331">
        <f>L32-M32</f>
        <v>-24</v>
      </c>
      <c r="O32" s="331">
        <f>$F32*N32</f>
        <v>24000</v>
      </c>
      <c r="P32" s="332">
        <f>O32/1000000</f>
        <v>0.024</v>
      </c>
      <c r="Q32" s="452"/>
    </row>
    <row r="33" spans="1:17" ht="12" customHeight="1">
      <c r="A33" s="266"/>
      <c r="B33" s="335" t="s">
        <v>26</v>
      </c>
      <c r="C33" s="324"/>
      <c r="D33" s="338"/>
      <c r="E33" s="316"/>
      <c r="F33" s="324"/>
      <c r="G33" s="330"/>
      <c r="H33" s="331"/>
      <c r="I33" s="331"/>
      <c r="J33" s="331"/>
      <c r="K33" s="332"/>
      <c r="L33" s="330"/>
      <c r="M33" s="331"/>
      <c r="N33" s="331"/>
      <c r="O33" s="331"/>
      <c r="P33" s="332"/>
      <c r="Q33" s="452"/>
    </row>
    <row r="34" spans="1:17" ht="12" customHeight="1">
      <c r="A34" s="266">
        <v>19</v>
      </c>
      <c r="B34" s="334" t="s">
        <v>414</v>
      </c>
      <c r="C34" s="324">
        <v>4864836</v>
      </c>
      <c r="D34" s="337" t="s">
        <v>12</v>
      </c>
      <c r="E34" s="316" t="s">
        <v>330</v>
      </c>
      <c r="F34" s="324">
        <v>1000</v>
      </c>
      <c r="G34" s="330">
        <v>999941</v>
      </c>
      <c r="H34" s="331">
        <v>999943</v>
      </c>
      <c r="I34" s="331">
        <f>G34-H34</f>
        <v>-2</v>
      </c>
      <c r="J34" s="331">
        <f>$F34*I34</f>
        <v>-2000</v>
      </c>
      <c r="K34" s="332">
        <f>J34/1000000</f>
        <v>-0.002</v>
      </c>
      <c r="L34" s="330">
        <v>992117</v>
      </c>
      <c r="M34" s="331">
        <v>992471</v>
      </c>
      <c r="N34" s="331">
        <f>L34-M34</f>
        <v>-354</v>
      </c>
      <c r="O34" s="331">
        <f>$F34*N34</f>
        <v>-354000</v>
      </c>
      <c r="P34" s="332">
        <f>O34/1000000</f>
        <v>-0.354</v>
      </c>
      <c r="Q34" s="482"/>
    </row>
    <row r="35" spans="1:17" ht="12" customHeight="1">
      <c r="A35" s="266">
        <v>20</v>
      </c>
      <c r="B35" s="334" t="s">
        <v>27</v>
      </c>
      <c r="C35" s="324">
        <v>4864887</v>
      </c>
      <c r="D35" s="337" t="s">
        <v>12</v>
      </c>
      <c r="E35" s="316" t="s">
        <v>330</v>
      </c>
      <c r="F35" s="324">
        <v>1000</v>
      </c>
      <c r="G35" s="330">
        <v>634</v>
      </c>
      <c r="H35" s="331">
        <v>638</v>
      </c>
      <c r="I35" s="331">
        <f aca="true" t="shared" si="6" ref="I35:I40">G35-H35</f>
        <v>-4</v>
      </c>
      <c r="J35" s="331">
        <f aca="true" t="shared" si="7" ref="J35:J40">$F35*I35</f>
        <v>-4000</v>
      </c>
      <c r="K35" s="332">
        <f aca="true" t="shared" si="8" ref="K35:K40">J35/1000000</f>
        <v>-0.004</v>
      </c>
      <c r="L35" s="330">
        <v>22078</v>
      </c>
      <c r="M35" s="331">
        <v>22274</v>
      </c>
      <c r="N35" s="331">
        <f aca="true" t="shared" si="9" ref="N35:N41">L35-M35</f>
        <v>-196</v>
      </c>
      <c r="O35" s="331">
        <f aca="true" t="shared" si="10" ref="O35:O40">$F35*N35</f>
        <v>-196000</v>
      </c>
      <c r="P35" s="332">
        <f aca="true" t="shared" si="11" ref="P35:P40">O35/1000000</f>
        <v>-0.196</v>
      </c>
      <c r="Q35" s="452"/>
    </row>
    <row r="36" spans="1:17" ht="12" customHeight="1">
      <c r="A36" s="266">
        <v>21</v>
      </c>
      <c r="B36" s="334" t="s">
        <v>28</v>
      </c>
      <c r="C36" s="324">
        <v>4864880</v>
      </c>
      <c r="D36" s="337" t="s">
        <v>12</v>
      </c>
      <c r="E36" s="316" t="s">
        <v>330</v>
      </c>
      <c r="F36" s="324">
        <v>500</v>
      </c>
      <c r="G36" s="330">
        <v>1350</v>
      </c>
      <c r="H36" s="331">
        <v>1350</v>
      </c>
      <c r="I36" s="331">
        <f>G36-H36</f>
        <v>0</v>
      </c>
      <c r="J36" s="331">
        <f>$F36*I36</f>
        <v>0</v>
      </c>
      <c r="K36" s="332">
        <f>J36/1000000</f>
        <v>0</v>
      </c>
      <c r="L36" s="330">
        <v>10421</v>
      </c>
      <c r="M36" s="331">
        <v>9585</v>
      </c>
      <c r="N36" s="331">
        <f>L36-M36</f>
        <v>836</v>
      </c>
      <c r="O36" s="331">
        <f>$F36*N36</f>
        <v>418000</v>
      </c>
      <c r="P36" s="332">
        <f>O36/1000000</f>
        <v>0.418</v>
      </c>
      <c r="Q36" s="452"/>
    </row>
    <row r="37" spans="1:17" ht="12" customHeight="1">
      <c r="A37" s="266">
        <v>22</v>
      </c>
      <c r="B37" s="334" t="s">
        <v>29</v>
      </c>
      <c r="C37" s="324">
        <v>4864799</v>
      </c>
      <c r="D37" s="337" t="s">
        <v>12</v>
      </c>
      <c r="E37" s="316" t="s">
        <v>330</v>
      </c>
      <c r="F37" s="324">
        <v>100</v>
      </c>
      <c r="G37" s="330">
        <v>149969</v>
      </c>
      <c r="H37" s="331">
        <v>149969</v>
      </c>
      <c r="I37" s="331">
        <f t="shared" si="6"/>
        <v>0</v>
      </c>
      <c r="J37" s="331">
        <f t="shared" si="7"/>
        <v>0</v>
      </c>
      <c r="K37" s="332">
        <f t="shared" si="8"/>
        <v>0</v>
      </c>
      <c r="L37" s="330">
        <v>345933</v>
      </c>
      <c r="M37" s="331">
        <v>335565</v>
      </c>
      <c r="N37" s="331">
        <f t="shared" si="9"/>
        <v>10368</v>
      </c>
      <c r="O37" s="331">
        <f t="shared" si="10"/>
        <v>1036800</v>
      </c>
      <c r="P37" s="332">
        <f t="shared" si="11"/>
        <v>1.0368</v>
      </c>
      <c r="Q37" s="452"/>
    </row>
    <row r="38" spans="1:17" ht="12" customHeight="1">
      <c r="A38" s="266">
        <v>23</v>
      </c>
      <c r="B38" s="334" t="s">
        <v>30</v>
      </c>
      <c r="C38" s="324">
        <v>4864888</v>
      </c>
      <c r="D38" s="337" t="s">
        <v>12</v>
      </c>
      <c r="E38" s="316" t="s">
        <v>330</v>
      </c>
      <c r="F38" s="324">
        <v>1000</v>
      </c>
      <c r="G38" s="330">
        <v>995514</v>
      </c>
      <c r="H38" s="331">
        <v>995506</v>
      </c>
      <c r="I38" s="331">
        <f t="shared" si="6"/>
        <v>8</v>
      </c>
      <c r="J38" s="331">
        <f t="shared" si="7"/>
        <v>8000</v>
      </c>
      <c r="K38" s="332">
        <f t="shared" si="8"/>
        <v>0.008</v>
      </c>
      <c r="L38" s="330">
        <v>984173</v>
      </c>
      <c r="M38" s="331">
        <v>984280</v>
      </c>
      <c r="N38" s="331">
        <f t="shared" si="9"/>
        <v>-107</v>
      </c>
      <c r="O38" s="331">
        <f t="shared" si="10"/>
        <v>-107000</v>
      </c>
      <c r="P38" s="332">
        <f t="shared" si="11"/>
        <v>-0.107</v>
      </c>
      <c r="Q38" s="452"/>
    </row>
    <row r="39" spans="1:17" ht="12" customHeight="1">
      <c r="A39" s="266">
        <v>24</v>
      </c>
      <c r="B39" s="334" t="s">
        <v>356</v>
      </c>
      <c r="C39" s="324">
        <v>4864873</v>
      </c>
      <c r="D39" s="337" t="s">
        <v>12</v>
      </c>
      <c r="E39" s="316" t="s">
        <v>330</v>
      </c>
      <c r="F39" s="324">
        <v>1000</v>
      </c>
      <c r="G39" s="330">
        <v>2</v>
      </c>
      <c r="H39" s="331">
        <v>2</v>
      </c>
      <c r="I39" s="331">
        <f>G39-H39</f>
        <v>0</v>
      </c>
      <c r="J39" s="331">
        <f>$F39*I39</f>
        <v>0</v>
      </c>
      <c r="K39" s="332">
        <f>J39/1000000</f>
        <v>0</v>
      </c>
      <c r="L39" s="330">
        <v>427</v>
      </c>
      <c r="M39" s="331">
        <v>341</v>
      </c>
      <c r="N39" s="331">
        <f>L39-M39</f>
        <v>86</v>
      </c>
      <c r="O39" s="331">
        <f>$F39*N39</f>
        <v>86000</v>
      </c>
      <c r="P39" s="332">
        <f>O39/1000000</f>
        <v>0.086</v>
      </c>
      <c r="Q39" s="463"/>
    </row>
    <row r="40" spans="1:16" ht="12" customHeight="1">
      <c r="A40" s="266">
        <v>25</v>
      </c>
      <c r="B40" s="334" t="s">
        <v>396</v>
      </c>
      <c r="C40" s="324">
        <v>5295124</v>
      </c>
      <c r="D40" s="337" t="s">
        <v>12</v>
      </c>
      <c r="E40" s="316" t="s">
        <v>330</v>
      </c>
      <c r="F40" s="324">
        <v>100</v>
      </c>
      <c r="G40" s="330">
        <v>56473</v>
      </c>
      <c r="H40" s="331">
        <v>55898</v>
      </c>
      <c r="I40" s="331">
        <f t="shared" si="6"/>
        <v>575</v>
      </c>
      <c r="J40" s="331">
        <f t="shared" si="7"/>
        <v>57500</v>
      </c>
      <c r="K40" s="332">
        <f t="shared" si="8"/>
        <v>0.0575</v>
      </c>
      <c r="L40" s="330">
        <v>188786</v>
      </c>
      <c r="M40" s="331">
        <v>187654</v>
      </c>
      <c r="N40" s="331">
        <f t="shared" si="9"/>
        <v>1132</v>
      </c>
      <c r="O40" s="331">
        <f t="shared" si="10"/>
        <v>113200</v>
      </c>
      <c r="P40" s="332">
        <f t="shared" si="11"/>
        <v>0.1132</v>
      </c>
    </row>
    <row r="41" spans="1:16" ht="12" customHeight="1">
      <c r="A41" s="266"/>
      <c r="B41" s="334"/>
      <c r="C41" s="324"/>
      <c r="D41" s="337"/>
      <c r="E41" s="316"/>
      <c r="F41" s="324">
        <v>100</v>
      </c>
      <c r="G41" s="330"/>
      <c r="H41" s="331"/>
      <c r="I41" s="331"/>
      <c r="J41" s="331"/>
      <c r="K41" s="332"/>
      <c r="L41" s="330">
        <v>127497</v>
      </c>
      <c r="M41" s="331">
        <v>126976</v>
      </c>
      <c r="N41" s="331">
        <f t="shared" si="9"/>
        <v>521</v>
      </c>
      <c r="O41" s="331">
        <f>$F41*N41</f>
        <v>52100</v>
      </c>
      <c r="P41" s="332">
        <f>O41/1000000</f>
        <v>0.0521</v>
      </c>
    </row>
    <row r="42" spans="1:17" ht="12" customHeight="1">
      <c r="A42" s="266"/>
      <c r="B42" s="336" t="s">
        <v>31</v>
      </c>
      <c r="C42" s="324"/>
      <c r="D42" s="337"/>
      <c r="E42" s="316"/>
      <c r="F42" s="324"/>
      <c r="G42" s="330"/>
      <c r="H42" s="331"/>
      <c r="I42" s="331"/>
      <c r="J42" s="331"/>
      <c r="K42" s="332"/>
      <c r="L42" s="330"/>
      <c r="M42" s="331"/>
      <c r="N42" s="331"/>
      <c r="O42" s="331"/>
      <c r="P42" s="332"/>
      <c r="Q42" s="452"/>
    </row>
    <row r="43" spans="1:17" ht="12" customHeight="1">
      <c r="A43" s="266">
        <v>26</v>
      </c>
      <c r="B43" s="334" t="s">
        <v>353</v>
      </c>
      <c r="C43" s="324">
        <v>5128477</v>
      </c>
      <c r="D43" s="337" t="s">
        <v>12</v>
      </c>
      <c r="E43" s="316" t="s">
        <v>330</v>
      </c>
      <c r="F43" s="324">
        <v>1000</v>
      </c>
      <c r="G43" s="330">
        <v>973789</v>
      </c>
      <c r="H43" s="331">
        <v>974723</v>
      </c>
      <c r="I43" s="331">
        <f>G43-H43</f>
        <v>-934</v>
      </c>
      <c r="J43" s="331">
        <f>$F43*I43</f>
        <v>-934000</v>
      </c>
      <c r="K43" s="332">
        <f>J43/1000000</f>
        <v>-0.934</v>
      </c>
      <c r="L43" s="330">
        <v>999816</v>
      </c>
      <c r="M43" s="331">
        <v>999816</v>
      </c>
      <c r="N43" s="331">
        <f>L43-M43</f>
        <v>0</v>
      </c>
      <c r="O43" s="331">
        <f>$F43*N43</f>
        <v>0</v>
      </c>
      <c r="P43" s="332">
        <f>O43/1000000</f>
        <v>0</v>
      </c>
      <c r="Q43" s="463"/>
    </row>
    <row r="44" spans="1:17" ht="12" customHeight="1">
      <c r="A44" s="266">
        <v>27</v>
      </c>
      <c r="B44" s="334" t="s">
        <v>354</v>
      </c>
      <c r="C44" s="324">
        <v>4865058</v>
      </c>
      <c r="D44" s="337" t="s">
        <v>12</v>
      </c>
      <c r="E44" s="316" t="s">
        <v>330</v>
      </c>
      <c r="F44" s="324">
        <v>1000</v>
      </c>
      <c r="G44" s="330">
        <v>556810</v>
      </c>
      <c r="H44" s="331">
        <v>557155</v>
      </c>
      <c r="I44" s="331">
        <f>G44-H44</f>
        <v>-345</v>
      </c>
      <c r="J44" s="331">
        <f>$F44*I44</f>
        <v>-345000</v>
      </c>
      <c r="K44" s="332">
        <f>J44/1000000</f>
        <v>-0.345</v>
      </c>
      <c r="L44" s="330">
        <v>829224</v>
      </c>
      <c r="M44" s="331">
        <v>829224</v>
      </c>
      <c r="N44" s="331">
        <f>L44-M44</f>
        <v>0</v>
      </c>
      <c r="O44" s="331">
        <f>$F44*N44</f>
        <v>0</v>
      </c>
      <c r="P44" s="332">
        <f>O44/1000000</f>
        <v>0</v>
      </c>
      <c r="Q44" s="463"/>
    </row>
    <row r="45" spans="1:17" ht="12" customHeight="1">
      <c r="A45" s="266">
        <v>28</v>
      </c>
      <c r="B45" s="334" t="s">
        <v>32</v>
      </c>
      <c r="C45" s="324">
        <v>4864791</v>
      </c>
      <c r="D45" s="337" t="s">
        <v>12</v>
      </c>
      <c r="E45" s="316" t="s">
        <v>330</v>
      </c>
      <c r="F45" s="324">
        <v>266.67</v>
      </c>
      <c r="G45" s="330">
        <v>999768</v>
      </c>
      <c r="H45" s="267">
        <v>999714</v>
      </c>
      <c r="I45" s="267">
        <f>G45-H45</f>
        <v>54</v>
      </c>
      <c r="J45" s="267">
        <f>$F45*I45</f>
        <v>14400.18</v>
      </c>
      <c r="K45" s="776">
        <f>J45/1000000</f>
        <v>0.01440018</v>
      </c>
      <c r="L45" s="330">
        <v>999886</v>
      </c>
      <c r="M45" s="267">
        <v>999923</v>
      </c>
      <c r="N45" s="267">
        <f>L45-M45</f>
        <v>-37</v>
      </c>
      <c r="O45" s="267">
        <f>$F45*N45</f>
        <v>-9866.79</v>
      </c>
      <c r="P45" s="776">
        <f>O45/1000000</f>
        <v>-0.00986679</v>
      </c>
      <c r="Q45" s="482"/>
    </row>
    <row r="46" spans="1:17" ht="12" customHeight="1">
      <c r="A46" s="266">
        <v>29</v>
      </c>
      <c r="B46" s="334" t="s">
        <v>33</v>
      </c>
      <c r="C46" s="324">
        <v>4864867</v>
      </c>
      <c r="D46" s="337" t="s">
        <v>12</v>
      </c>
      <c r="E46" s="316" t="s">
        <v>330</v>
      </c>
      <c r="F46" s="324">
        <v>500</v>
      </c>
      <c r="G46" s="330">
        <v>1019</v>
      </c>
      <c r="H46" s="331">
        <v>1015</v>
      </c>
      <c r="I46" s="331">
        <f>G46-H46</f>
        <v>4</v>
      </c>
      <c r="J46" s="331">
        <f>$F46*I46</f>
        <v>2000</v>
      </c>
      <c r="K46" s="332">
        <f>J46/1000000</f>
        <v>0.002</v>
      </c>
      <c r="L46" s="330">
        <v>999963</v>
      </c>
      <c r="M46" s="331">
        <v>1000019</v>
      </c>
      <c r="N46" s="331">
        <f>L46-M46</f>
        <v>-56</v>
      </c>
      <c r="O46" s="331">
        <f>$F46*N46</f>
        <v>-28000</v>
      </c>
      <c r="P46" s="332">
        <f>O46/1000000</f>
        <v>-0.028</v>
      </c>
      <c r="Q46" s="452"/>
    </row>
    <row r="47" spans="1:17" ht="12" customHeight="1">
      <c r="A47" s="266"/>
      <c r="B47" s="335" t="s">
        <v>34</v>
      </c>
      <c r="C47" s="324"/>
      <c r="D47" s="338"/>
      <c r="E47" s="316"/>
      <c r="F47" s="324"/>
      <c r="G47" s="330"/>
      <c r="H47" s="331"/>
      <c r="I47" s="331"/>
      <c r="J47" s="331"/>
      <c r="K47" s="332"/>
      <c r="L47" s="330"/>
      <c r="M47" s="331"/>
      <c r="N47" s="331"/>
      <c r="O47" s="331"/>
      <c r="P47" s="332"/>
      <c r="Q47" s="452"/>
    </row>
    <row r="48" spans="1:17" ht="12" customHeight="1">
      <c r="A48" s="266">
        <v>30</v>
      </c>
      <c r="B48" s="334" t="s">
        <v>35</v>
      </c>
      <c r="C48" s="324">
        <v>4865041</v>
      </c>
      <c r="D48" s="337" t="s">
        <v>12</v>
      </c>
      <c r="E48" s="316" t="s">
        <v>330</v>
      </c>
      <c r="F48" s="324">
        <v>-1000</v>
      </c>
      <c r="G48" s="330">
        <v>23155</v>
      </c>
      <c r="H48" s="267">
        <v>22714</v>
      </c>
      <c r="I48" s="331">
        <f>G48-H48</f>
        <v>441</v>
      </c>
      <c r="J48" s="331">
        <f>$F48*I48</f>
        <v>-441000</v>
      </c>
      <c r="K48" s="332">
        <f>J48/1000000</f>
        <v>-0.441</v>
      </c>
      <c r="L48" s="330">
        <v>996471</v>
      </c>
      <c r="M48" s="267">
        <v>996473</v>
      </c>
      <c r="N48" s="331">
        <f>L48-M48</f>
        <v>-2</v>
      </c>
      <c r="O48" s="331">
        <f>$F48*N48</f>
        <v>2000</v>
      </c>
      <c r="P48" s="332">
        <f>O48/1000000</f>
        <v>0.002</v>
      </c>
      <c r="Q48" s="452"/>
    </row>
    <row r="49" spans="1:17" ht="12" customHeight="1">
      <c r="A49" s="266">
        <v>31</v>
      </c>
      <c r="B49" s="334" t="s">
        <v>16</v>
      </c>
      <c r="C49" s="324">
        <v>5295182</v>
      </c>
      <c r="D49" s="337" t="s">
        <v>12</v>
      </c>
      <c r="E49" s="316" t="s">
        <v>330</v>
      </c>
      <c r="F49" s="324">
        <v>-500</v>
      </c>
      <c r="G49" s="330">
        <v>116919</v>
      </c>
      <c r="H49" s="267">
        <v>115805</v>
      </c>
      <c r="I49" s="331">
        <f>G49-H49</f>
        <v>1114</v>
      </c>
      <c r="J49" s="331">
        <f>$F49*I49</f>
        <v>-557000</v>
      </c>
      <c r="K49" s="332">
        <f>J49/1000000</f>
        <v>-0.557</v>
      </c>
      <c r="L49" s="330">
        <v>14662</v>
      </c>
      <c r="M49" s="267">
        <v>14664</v>
      </c>
      <c r="N49" s="331">
        <f>L49-M49</f>
        <v>-2</v>
      </c>
      <c r="O49" s="331">
        <f>$F49*N49</f>
        <v>1000</v>
      </c>
      <c r="P49" s="332">
        <f>O49/1000000</f>
        <v>0.001</v>
      </c>
      <c r="Q49" s="449"/>
    </row>
    <row r="50" spans="1:17" ht="12" customHeight="1">
      <c r="A50" s="267"/>
      <c r="B50" s="334"/>
      <c r="C50" s="324"/>
      <c r="D50" s="337"/>
      <c r="E50" s="316"/>
      <c r="F50" s="324">
        <v>-500</v>
      </c>
      <c r="G50" s="330">
        <v>114674</v>
      </c>
      <c r="H50" s="267">
        <v>113924</v>
      </c>
      <c r="I50" s="331">
        <f>G50-H50</f>
        <v>750</v>
      </c>
      <c r="J50" s="331">
        <f>$F50*I50</f>
        <v>-375000</v>
      </c>
      <c r="K50" s="332">
        <f>J50/1000000</f>
        <v>-0.375</v>
      </c>
      <c r="L50" s="330"/>
      <c r="M50" s="267"/>
      <c r="N50" s="331"/>
      <c r="O50" s="331"/>
      <c r="P50" s="332"/>
      <c r="Q50" s="449"/>
    </row>
    <row r="51" spans="1:17" ht="12" customHeight="1">
      <c r="A51" s="267">
        <v>32</v>
      </c>
      <c r="B51" s="334" t="s">
        <v>17</v>
      </c>
      <c r="C51" s="324">
        <v>5295168</v>
      </c>
      <c r="D51" s="337" t="s">
        <v>12</v>
      </c>
      <c r="E51" s="316" t="s">
        <v>330</v>
      </c>
      <c r="F51" s="324">
        <v>-1000</v>
      </c>
      <c r="G51" s="330">
        <v>18889</v>
      </c>
      <c r="H51" s="267">
        <v>18889</v>
      </c>
      <c r="I51" s="331">
        <f>G51-H51</f>
        <v>0</v>
      </c>
      <c r="J51" s="331">
        <f>$F51*I51</f>
        <v>0</v>
      </c>
      <c r="K51" s="332">
        <f>J51/1000000</f>
        <v>0</v>
      </c>
      <c r="L51" s="330">
        <v>497</v>
      </c>
      <c r="M51" s="267">
        <v>497</v>
      </c>
      <c r="N51" s="331">
        <f>L51-M51</f>
        <v>0</v>
      </c>
      <c r="O51" s="331">
        <f>$F51*N51</f>
        <v>0</v>
      </c>
      <c r="P51" s="332">
        <f>O51/1000000</f>
        <v>0</v>
      </c>
      <c r="Q51" s="449"/>
    </row>
    <row r="52" spans="2:17" ht="12" customHeight="1">
      <c r="B52" s="335" t="s">
        <v>36</v>
      </c>
      <c r="C52" s="324"/>
      <c r="D52" s="338"/>
      <c r="E52" s="316"/>
      <c r="F52" s="324"/>
      <c r="G52" s="330"/>
      <c r="H52" s="331"/>
      <c r="I52" s="331"/>
      <c r="J52" s="331"/>
      <c r="K52" s="332"/>
      <c r="L52" s="330"/>
      <c r="M52" s="331"/>
      <c r="N52" s="331"/>
      <c r="O52" s="331"/>
      <c r="P52" s="332"/>
      <c r="Q52" s="452"/>
    </row>
    <row r="53" spans="1:17" ht="12" customHeight="1">
      <c r="A53" s="266">
        <v>33</v>
      </c>
      <c r="B53" s="334" t="s">
        <v>37</v>
      </c>
      <c r="C53" s="324">
        <v>4864911</v>
      </c>
      <c r="D53" s="337" t="s">
        <v>12</v>
      </c>
      <c r="E53" s="316" t="s">
        <v>330</v>
      </c>
      <c r="F53" s="324">
        <v>-1000</v>
      </c>
      <c r="G53" s="330">
        <v>13675</v>
      </c>
      <c r="H53" s="331">
        <v>13536</v>
      </c>
      <c r="I53" s="331">
        <f>G53-H53</f>
        <v>139</v>
      </c>
      <c r="J53" s="331">
        <f>$F53*I53</f>
        <v>-139000</v>
      </c>
      <c r="K53" s="332">
        <f>J53/1000000</f>
        <v>-0.139</v>
      </c>
      <c r="L53" s="330">
        <v>999962</v>
      </c>
      <c r="M53" s="331">
        <v>999962</v>
      </c>
      <c r="N53" s="331">
        <f>L53-M53</f>
        <v>0</v>
      </c>
      <c r="O53" s="331">
        <f>$F53*N53</f>
        <v>0</v>
      </c>
      <c r="P53" s="332">
        <f>O53/1000000</f>
        <v>0</v>
      </c>
      <c r="Q53" s="452"/>
    </row>
    <row r="54" spans="1:17" ht="12" customHeight="1">
      <c r="A54" s="266"/>
      <c r="B54" s="335" t="s">
        <v>364</v>
      </c>
      <c r="C54" s="324"/>
      <c r="D54" s="337"/>
      <c r="E54" s="316"/>
      <c r="F54" s="324"/>
      <c r="G54" s="330"/>
      <c r="H54" s="331"/>
      <c r="I54" s="331"/>
      <c r="J54" s="331"/>
      <c r="K54" s="332"/>
      <c r="L54" s="330"/>
      <c r="M54" s="331"/>
      <c r="N54" s="331"/>
      <c r="O54" s="331"/>
      <c r="P54" s="332"/>
      <c r="Q54" s="452"/>
    </row>
    <row r="55" spans="1:17" ht="12" customHeight="1">
      <c r="A55" s="266">
        <v>34</v>
      </c>
      <c r="B55" s="334" t="s">
        <v>413</v>
      </c>
      <c r="C55" s="324">
        <v>4864973</v>
      </c>
      <c r="D55" s="337" t="s">
        <v>12</v>
      </c>
      <c r="E55" s="316" t="s">
        <v>330</v>
      </c>
      <c r="F55" s="324">
        <v>-2000</v>
      </c>
      <c r="G55" s="330">
        <v>51617</v>
      </c>
      <c r="H55" s="331">
        <v>50555</v>
      </c>
      <c r="I55" s="331">
        <f>G55-H55</f>
        <v>1062</v>
      </c>
      <c r="J55" s="331">
        <f>$F55*I55</f>
        <v>-2124000</v>
      </c>
      <c r="K55" s="332">
        <f>J55/1000000</f>
        <v>-2.124</v>
      </c>
      <c r="L55" s="330">
        <v>241</v>
      </c>
      <c r="M55" s="331">
        <v>200</v>
      </c>
      <c r="N55" s="331">
        <f>L55-M55</f>
        <v>41</v>
      </c>
      <c r="O55" s="331">
        <f>$F55*N55</f>
        <v>-82000</v>
      </c>
      <c r="P55" s="332">
        <f>O55/1000000</f>
        <v>-0.082</v>
      </c>
      <c r="Q55" s="452"/>
    </row>
    <row r="56" spans="1:17" ht="12" customHeight="1">
      <c r="A56" s="266">
        <v>35</v>
      </c>
      <c r="B56" s="334" t="s">
        <v>371</v>
      </c>
      <c r="C56" s="324">
        <v>4864992</v>
      </c>
      <c r="D56" s="337" t="s">
        <v>12</v>
      </c>
      <c r="E56" s="316" t="s">
        <v>330</v>
      </c>
      <c r="F56" s="324">
        <v>-1000</v>
      </c>
      <c r="G56" s="330">
        <v>63387</v>
      </c>
      <c r="H56" s="331">
        <v>63150</v>
      </c>
      <c r="I56" s="331">
        <f>G56-H56</f>
        <v>237</v>
      </c>
      <c r="J56" s="331">
        <f>$F56*I56</f>
        <v>-237000</v>
      </c>
      <c r="K56" s="332">
        <f>J56/1000000</f>
        <v>-0.237</v>
      </c>
      <c r="L56" s="330">
        <v>998562</v>
      </c>
      <c r="M56" s="331">
        <v>998634</v>
      </c>
      <c r="N56" s="331">
        <f>L56-M56</f>
        <v>-72</v>
      </c>
      <c r="O56" s="331">
        <f>$F56*N56</f>
        <v>72000</v>
      </c>
      <c r="P56" s="332">
        <f>O56/1000000</f>
        <v>0.072</v>
      </c>
      <c r="Q56" s="755"/>
    </row>
    <row r="57" spans="1:17" ht="12" customHeight="1">
      <c r="A57" s="266">
        <v>36</v>
      </c>
      <c r="B57" s="334" t="s">
        <v>365</v>
      </c>
      <c r="C57" s="324">
        <v>4864981</v>
      </c>
      <c r="D57" s="337" t="s">
        <v>12</v>
      </c>
      <c r="E57" s="316" t="s">
        <v>330</v>
      </c>
      <c r="F57" s="324">
        <v>-1000</v>
      </c>
      <c r="G57" s="330">
        <v>120560</v>
      </c>
      <c r="H57" s="331">
        <v>120053</v>
      </c>
      <c r="I57" s="331">
        <f>G57-H57</f>
        <v>507</v>
      </c>
      <c r="J57" s="331">
        <f>$F57*I57</f>
        <v>-507000</v>
      </c>
      <c r="K57" s="332">
        <f>J57/1000000</f>
        <v>-0.507</v>
      </c>
      <c r="L57" s="330">
        <v>2720</v>
      </c>
      <c r="M57" s="331">
        <v>2648</v>
      </c>
      <c r="N57" s="331">
        <f>L57-M57</f>
        <v>72</v>
      </c>
      <c r="O57" s="331">
        <f>$F57*N57</f>
        <v>-72000</v>
      </c>
      <c r="P57" s="332">
        <f>O57/1000000</f>
        <v>-0.072</v>
      </c>
      <c r="Q57" s="755"/>
    </row>
    <row r="58" spans="1:17" ht="12" customHeight="1">
      <c r="A58" s="266"/>
      <c r="B58" s="336" t="s">
        <v>385</v>
      </c>
      <c r="C58" s="324"/>
      <c r="D58" s="337"/>
      <c r="E58" s="316"/>
      <c r="F58" s="324"/>
      <c r="G58" s="330"/>
      <c r="H58" s="331"/>
      <c r="I58" s="331"/>
      <c r="J58" s="331"/>
      <c r="K58" s="332"/>
      <c r="L58" s="330"/>
      <c r="M58" s="331"/>
      <c r="N58" s="331"/>
      <c r="O58" s="331"/>
      <c r="P58" s="332"/>
      <c r="Q58" s="453"/>
    </row>
    <row r="59" spans="1:17" ht="12" customHeight="1">
      <c r="A59" s="266">
        <v>37</v>
      </c>
      <c r="B59" s="334" t="s">
        <v>15</v>
      </c>
      <c r="C59" s="324">
        <v>4864953</v>
      </c>
      <c r="D59" s="337" t="s">
        <v>12</v>
      </c>
      <c r="E59" s="316" t="s">
        <v>330</v>
      </c>
      <c r="F59" s="324">
        <v>-2500</v>
      </c>
      <c r="G59" s="330">
        <v>1426</v>
      </c>
      <c r="H59" s="331">
        <v>1402</v>
      </c>
      <c r="I59" s="331">
        <f>G59-H59</f>
        <v>24</v>
      </c>
      <c r="J59" s="331">
        <f>$F59*I59</f>
        <v>-60000</v>
      </c>
      <c r="K59" s="332">
        <f>J59/1000000</f>
        <v>-0.06</v>
      </c>
      <c r="L59" s="330">
        <v>82</v>
      </c>
      <c r="M59" s="331">
        <v>64</v>
      </c>
      <c r="N59" s="331">
        <f>L59-M59</f>
        <v>18</v>
      </c>
      <c r="O59" s="331">
        <f>$F59*N59</f>
        <v>-45000</v>
      </c>
      <c r="P59" s="332">
        <f>O59/1000000</f>
        <v>-0.045</v>
      </c>
      <c r="Q59" s="482"/>
    </row>
    <row r="60" spans="1:17" ht="12" customHeight="1">
      <c r="A60" s="266">
        <v>38</v>
      </c>
      <c r="B60" s="334" t="s">
        <v>16</v>
      </c>
      <c r="C60" s="324">
        <v>5128468</v>
      </c>
      <c r="D60" s="337" t="s">
        <v>12</v>
      </c>
      <c r="E60" s="316" t="s">
        <v>330</v>
      </c>
      <c r="F60" s="324">
        <v>-1000</v>
      </c>
      <c r="G60" s="330">
        <v>30011</v>
      </c>
      <c r="H60" s="331">
        <v>29945</v>
      </c>
      <c r="I60" s="331">
        <f>G60-H60</f>
        <v>66</v>
      </c>
      <c r="J60" s="331">
        <f>$F60*I60</f>
        <v>-66000</v>
      </c>
      <c r="K60" s="332">
        <f>J60/1000000</f>
        <v>-0.066</v>
      </c>
      <c r="L60" s="330">
        <v>1158</v>
      </c>
      <c r="M60" s="331">
        <v>1112</v>
      </c>
      <c r="N60" s="331">
        <f>L60-M60</f>
        <v>46</v>
      </c>
      <c r="O60" s="331">
        <f>$F60*N60</f>
        <v>-46000</v>
      </c>
      <c r="P60" s="332">
        <f>O60/1000000</f>
        <v>-0.046</v>
      </c>
      <c r="Q60" s="459"/>
    </row>
    <row r="61" spans="1:17" ht="12" customHeight="1">
      <c r="A61" s="266"/>
      <c r="B61" s="336" t="s">
        <v>389</v>
      </c>
      <c r="C61" s="324"/>
      <c r="D61" s="337"/>
      <c r="E61" s="316"/>
      <c r="F61" s="324"/>
      <c r="G61" s="330"/>
      <c r="H61" s="331"/>
      <c r="I61" s="331"/>
      <c r="J61" s="331"/>
      <c r="K61" s="332"/>
      <c r="L61" s="330"/>
      <c r="M61" s="331"/>
      <c r="N61" s="331"/>
      <c r="O61" s="331"/>
      <c r="P61" s="332"/>
      <c r="Q61" s="459"/>
    </row>
    <row r="62" spans="1:17" ht="12" customHeight="1">
      <c r="A62" s="266">
        <v>39</v>
      </c>
      <c r="B62" s="334" t="s">
        <v>15</v>
      </c>
      <c r="C62" s="324">
        <v>4864903</v>
      </c>
      <c r="D62" s="337" t="s">
        <v>12</v>
      </c>
      <c r="E62" s="316" t="s">
        <v>330</v>
      </c>
      <c r="F62" s="324">
        <v>-1000</v>
      </c>
      <c r="G62" s="330">
        <v>998444</v>
      </c>
      <c r="H62" s="331">
        <v>998755</v>
      </c>
      <c r="I62" s="331">
        <f>G62-H62</f>
        <v>-311</v>
      </c>
      <c r="J62" s="331">
        <f>$F62*I62</f>
        <v>311000</v>
      </c>
      <c r="K62" s="332">
        <f>J62/1000000</f>
        <v>0.311</v>
      </c>
      <c r="L62" s="330">
        <v>998540</v>
      </c>
      <c r="M62" s="331">
        <v>998540</v>
      </c>
      <c r="N62" s="331">
        <f>L62-M62</f>
        <v>0</v>
      </c>
      <c r="O62" s="331">
        <f>$F62*N62</f>
        <v>0</v>
      </c>
      <c r="P62" s="332">
        <f>O62/1000000</f>
        <v>0</v>
      </c>
      <c r="Q62" s="449"/>
    </row>
    <row r="63" spans="1:17" ht="12" customHeight="1">
      <c r="A63" s="266">
        <v>40</v>
      </c>
      <c r="B63" s="334" t="s">
        <v>16</v>
      </c>
      <c r="C63" s="324">
        <v>4864946</v>
      </c>
      <c r="D63" s="337" t="s">
        <v>12</v>
      </c>
      <c r="E63" s="316" t="s">
        <v>330</v>
      </c>
      <c r="F63" s="324">
        <v>-1000</v>
      </c>
      <c r="G63" s="330">
        <v>30482</v>
      </c>
      <c r="H63" s="331">
        <v>30630</v>
      </c>
      <c r="I63" s="331">
        <f>G63-H63</f>
        <v>-148</v>
      </c>
      <c r="J63" s="331">
        <f>$F63*I63</f>
        <v>148000</v>
      </c>
      <c r="K63" s="332">
        <f>J63/1000000</f>
        <v>0.148</v>
      </c>
      <c r="L63" s="330">
        <v>1622</v>
      </c>
      <c r="M63" s="331">
        <v>1622</v>
      </c>
      <c r="N63" s="331">
        <f>L63-M63</f>
        <v>0</v>
      </c>
      <c r="O63" s="331">
        <f>$F63*N63</f>
        <v>0</v>
      </c>
      <c r="P63" s="332">
        <f>O63/1000000</f>
        <v>0</v>
      </c>
      <c r="Q63" s="449"/>
    </row>
    <row r="64" spans="1:17" ht="12" customHeight="1">
      <c r="A64" s="266"/>
      <c r="B64" s="336" t="s">
        <v>363</v>
      </c>
      <c r="C64" s="324"/>
      <c r="D64" s="337"/>
      <c r="E64" s="316"/>
      <c r="F64" s="324"/>
      <c r="G64" s="330"/>
      <c r="H64" s="331"/>
      <c r="I64" s="331"/>
      <c r="J64" s="331"/>
      <c r="K64" s="332"/>
      <c r="L64" s="330"/>
      <c r="M64" s="331"/>
      <c r="N64" s="331"/>
      <c r="O64" s="331"/>
      <c r="P64" s="332"/>
      <c r="Q64" s="452"/>
    </row>
    <row r="65" spans="1:17" ht="12" customHeight="1">
      <c r="A65" s="266"/>
      <c r="B65" s="336" t="s">
        <v>42</v>
      </c>
      <c r="C65" s="324"/>
      <c r="D65" s="337"/>
      <c r="E65" s="316"/>
      <c r="F65" s="324"/>
      <c r="G65" s="330"/>
      <c r="H65" s="331"/>
      <c r="I65" s="331"/>
      <c r="J65" s="331"/>
      <c r="K65" s="332"/>
      <c r="L65" s="330"/>
      <c r="M65" s="331"/>
      <c r="N65" s="331"/>
      <c r="O65" s="331"/>
      <c r="P65" s="332"/>
      <c r="Q65" s="452"/>
    </row>
    <row r="66" spans="1:17" ht="12" customHeight="1">
      <c r="A66" s="267">
        <v>41</v>
      </c>
      <c r="B66" s="334" t="s">
        <v>43</v>
      </c>
      <c r="C66" s="324">
        <v>4864843</v>
      </c>
      <c r="D66" s="337" t="s">
        <v>12</v>
      </c>
      <c r="E66" s="316" t="s">
        <v>330</v>
      </c>
      <c r="F66" s="324">
        <v>1000</v>
      </c>
      <c r="G66" s="330">
        <v>745</v>
      </c>
      <c r="H66" s="331">
        <v>749</v>
      </c>
      <c r="I66" s="331">
        <f>G66-H66</f>
        <v>-4</v>
      </c>
      <c r="J66" s="331">
        <f>$F66*I66</f>
        <v>-4000</v>
      </c>
      <c r="K66" s="332">
        <f>J66/1000000</f>
        <v>-0.004</v>
      </c>
      <c r="L66" s="330">
        <v>28088</v>
      </c>
      <c r="M66" s="331">
        <v>28198</v>
      </c>
      <c r="N66" s="331">
        <f>L66-M66</f>
        <v>-110</v>
      </c>
      <c r="O66" s="331">
        <f>$F66*N66</f>
        <v>-110000</v>
      </c>
      <c r="P66" s="332">
        <f>O66/1000000</f>
        <v>-0.11</v>
      </c>
      <c r="Q66" s="452"/>
    </row>
    <row r="67" spans="1:17" s="754" customFormat="1" ht="15" thickBot="1">
      <c r="A67" s="691">
        <v>42</v>
      </c>
      <c r="B67" s="752" t="s">
        <v>44</v>
      </c>
      <c r="C67" s="753">
        <v>5295123</v>
      </c>
      <c r="D67" s="758" t="s">
        <v>12</v>
      </c>
      <c r="E67" s="754" t="s">
        <v>330</v>
      </c>
      <c r="F67" s="753">
        <v>100</v>
      </c>
      <c r="G67" s="691">
        <v>53983</v>
      </c>
      <c r="H67" s="753">
        <v>53983</v>
      </c>
      <c r="I67" s="753">
        <f>G67-H67</f>
        <v>0</v>
      </c>
      <c r="J67" s="753">
        <f>$F67*I67</f>
        <v>0</v>
      </c>
      <c r="K67" s="753">
        <f>J67/1000000</f>
        <v>0</v>
      </c>
      <c r="L67" s="691">
        <v>26360</v>
      </c>
      <c r="M67" s="753">
        <v>26360</v>
      </c>
      <c r="N67" s="753">
        <f>L67-M67</f>
        <v>0</v>
      </c>
      <c r="O67" s="753">
        <f>$F67*N67</f>
        <v>0</v>
      </c>
      <c r="P67" s="753">
        <f>O67/1000000</f>
        <v>0</v>
      </c>
      <c r="Q67" s="759"/>
    </row>
    <row r="68" spans="1:17" ht="21.75" customHeight="1" thickBot="1" thickTop="1">
      <c r="A68" s="267"/>
      <c r="B68" s="472" t="s">
        <v>295</v>
      </c>
      <c r="C68" s="38"/>
      <c r="D68" s="338"/>
      <c r="E68" s="316"/>
      <c r="F68" s="38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531" t="str">
        <f>Q1</f>
        <v>AUGUST-2019</v>
      </c>
    </row>
    <row r="69" spans="1:17" ht="15.75" customHeight="1" thickTop="1">
      <c r="A69" s="265"/>
      <c r="B69" s="333" t="s">
        <v>45</v>
      </c>
      <c r="C69" s="314"/>
      <c r="D69" s="339"/>
      <c r="E69" s="339"/>
      <c r="F69" s="314"/>
      <c r="G69" s="532"/>
      <c r="H69" s="533"/>
      <c r="I69" s="533"/>
      <c r="J69" s="533"/>
      <c r="K69" s="534"/>
      <c r="L69" s="532"/>
      <c r="M69" s="533"/>
      <c r="N69" s="533"/>
      <c r="O69" s="533"/>
      <c r="P69" s="534"/>
      <c r="Q69" s="535"/>
    </row>
    <row r="70" spans="1:17" ht="15.75" customHeight="1">
      <c r="A70" s="266">
        <v>43</v>
      </c>
      <c r="B70" s="489" t="s">
        <v>80</v>
      </c>
      <c r="C70" s="324">
        <v>4865169</v>
      </c>
      <c r="D70" s="338" t="s">
        <v>12</v>
      </c>
      <c r="E70" s="316" t="s">
        <v>330</v>
      </c>
      <c r="F70" s="324">
        <v>1000</v>
      </c>
      <c r="G70" s="330">
        <v>1155</v>
      </c>
      <c r="H70" s="331">
        <v>1157</v>
      </c>
      <c r="I70" s="331">
        <f>G70-H70</f>
        <v>-2</v>
      </c>
      <c r="J70" s="331">
        <f>$F70*I70</f>
        <v>-2000</v>
      </c>
      <c r="K70" s="332">
        <f>J70/1000000</f>
        <v>-0.002</v>
      </c>
      <c r="L70" s="330">
        <v>61260</v>
      </c>
      <c r="M70" s="331">
        <v>61264</v>
      </c>
      <c r="N70" s="331">
        <f>L70-M70</f>
        <v>-4</v>
      </c>
      <c r="O70" s="331">
        <f>$F70*N70</f>
        <v>-4000</v>
      </c>
      <c r="P70" s="332">
        <f>O70/1000000</f>
        <v>-0.004</v>
      </c>
      <c r="Q70" s="452"/>
    </row>
    <row r="71" spans="1:17" ht="15.75" customHeight="1">
      <c r="A71" s="266"/>
      <c r="B71" s="293" t="s">
        <v>50</v>
      </c>
      <c r="C71" s="325"/>
      <c r="D71" s="340"/>
      <c r="E71" s="340"/>
      <c r="F71" s="325"/>
      <c r="G71" s="330"/>
      <c r="H71" s="331"/>
      <c r="I71" s="331"/>
      <c r="J71" s="331"/>
      <c r="K71" s="332"/>
      <c r="L71" s="330"/>
      <c r="M71" s="331"/>
      <c r="N71" s="331"/>
      <c r="O71" s="331"/>
      <c r="P71" s="332"/>
      <c r="Q71" s="452"/>
    </row>
    <row r="72" spans="1:17" ht="15.75" customHeight="1">
      <c r="A72" s="266">
        <v>44</v>
      </c>
      <c r="B72" s="473" t="s">
        <v>51</v>
      </c>
      <c r="C72" s="325">
        <v>4902572</v>
      </c>
      <c r="D72" s="474" t="s">
        <v>12</v>
      </c>
      <c r="E72" s="316" t="s">
        <v>330</v>
      </c>
      <c r="F72" s="325">
        <v>100</v>
      </c>
      <c r="G72" s="330">
        <v>0</v>
      </c>
      <c r="H72" s="331">
        <v>0</v>
      </c>
      <c r="I72" s="331">
        <f>G72-H72</f>
        <v>0</v>
      </c>
      <c r="J72" s="331">
        <f>$F72*I72</f>
        <v>0</v>
      </c>
      <c r="K72" s="332">
        <f>J72/1000000</f>
        <v>0</v>
      </c>
      <c r="L72" s="330">
        <v>0</v>
      </c>
      <c r="M72" s="331">
        <v>0</v>
      </c>
      <c r="N72" s="331">
        <f>L72-M72</f>
        <v>0</v>
      </c>
      <c r="O72" s="331">
        <f>$F72*N72</f>
        <v>0</v>
      </c>
      <c r="P72" s="332">
        <f>O72/1000000</f>
        <v>0</v>
      </c>
      <c r="Q72" s="782"/>
    </row>
    <row r="73" spans="1:17" ht="15.75" customHeight="1">
      <c r="A73" s="266">
        <v>45</v>
      </c>
      <c r="B73" s="473" t="s">
        <v>52</v>
      </c>
      <c r="C73" s="325">
        <v>4902541</v>
      </c>
      <c r="D73" s="474" t="s">
        <v>12</v>
      </c>
      <c r="E73" s="316" t="s">
        <v>330</v>
      </c>
      <c r="F73" s="325">
        <v>100</v>
      </c>
      <c r="G73" s="330">
        <v>999508</v>
      </c>
      <c r="H73" s="331">
        <v>999468</v>
      </c>
      <c r="I73" s="331">
        <f>G73-H73</f>
        <v>40</v>
      </c>
      <c r="J73" s="331">
        <f>$F73*I73</f>
        <v>4000</v>
      </c>
      <c r="K73" s="332">
        <f>J73/1000000</f>
        <v>0.004</v>
      </c>
      <c r="L73" s="330">
        <v>999774</v>
      </c>
      <c r="M73" s="331">
        <v>999745</v>
      </c>
      <c r="N73" s="331">
        <f>L73-M73</f>
        <v>29</v>
      </c>
      <c r="O73" s="331">
        <f>$F73*N73</f>
        <v>2900</v>
      </c>
      <c r="P73" s="332">
        <f>O73/1000000</f>
        <v>0.0029</v>
      </c>
      <c r="Q73" s="452"/>
    </row>
    <row r="74" spans="1:17" ht="15.75" customHeight="1">
      <c r="A74" s="266">
        <v>46</v>
      </c>
      <c r="B74" s="473" t="s">
        <v>53</v>
      </c>
      <c r="C74" s="325">
        <v>4902539</v>
      </c>
      <c r="D74" s="474" t="s">
        <v>12</v>
      </c>
      <c r="E74" s="316" t="s">
        <v>330</v>
      </c>
      <c r="F74" s="325">
        <v>100</v>
      </c>
      <c r="G74" s="330">
        <v>2707</v>
      </c>
      <c r="H74" s="331">
        <v>2658</v>
      </c>
      <c r="I74" s="331">
        <f>G74-H74</f>
        <v>49</v>
      </c>
      <c r="J74" s="331">
        <f>$F74*I74</f>
        <v>4900</v>
      </c>
      <c r="K74" s="332">
        <f>J74/1000000</f>
        <v>0.0049</v>
      </c>
      <c r="L74" s="330">
        <v>28483</v>
      </c>
      <c r="M74" s="331">
        <v>28420</v>
      </c>
      <c r="N74" s="331">
        <f>L74-M74</f>
        <v>63</v>
      </c>
      <c r="O74" s="331">
        <f>$F74*N74</f>
        <v>6300</v>
      </c>
      <c r="P74" s="332">
        <f>O74/1000000</f>
        <v>0.0063</v>
      </c>
      <c r="Q74" s="452"/>
    </row>
    <row r="75" spans="1:17" ht="15.75" customHeight="1">
      <c r="A75" s="266"/>
      <c r="B75" s="293" t="s">
        <v>54</v>
      </c>
      <c r="C75" s="325"/>
      <c r="D75" s="340"/>
      <c r="E75" s="340"/>
      <c r="F75" s="325"/>
      <c r="G75" s="330"/>
      <c r="H75" s="331"/>
      <c r="I75" s="331"/>
      <c r="J75" s="331"/>
      <c r="K75" s="332"/>
      <c r="L75" s="330"/>
      <c r="M75" s="331"/>
      <c r="N75" s="331"/>
      <c r="O75" s="331"/>
      <c r="P75" s="332"/>
      <c r="Q75" s="452"/>
    </row>
    <row r="76" spans="1:17" ht="15.75" customHeight="1">
      <c r="A76" s="266">
        <v>47</v>
      </c>
      <c r="B76" s="473" t="s">
        <v>55</v>
      </c>
      <c r="C76" s="325">
        <v>4902591</v>
      </c>
      <c r="D76" s="474" t="s">
        <v>12</v>
      </c>
      <c r="E76" s="316" t="s">
        <v>330</v>
      </c>
      <c r="F76" s="325">
        <v>1333</v>
      </c>
      <c r="G76" s="330">
        <v>619</v>
      </c>
      <c r="H76" s="331">
        <v>569</v>
      </c>
      <c r="I76" s="331">
        <f aca="true" t="shared" si="12" ref="I76:I81">G76-H76</f>
        <v>50</v>
      </c>
      <c r="J76" s="331">
        <f aca="true" t="shared" si="13" ref="J76:J81">$F76*I76</f>
        <v>66650</v>
      </c>
      <c r="K76" s="332">
        <f aca="true" t="shared" si="14" ref="K76:K81">J76/1000000</f>
        <v>0.06665</v>
      </c>
      <c r="L76" s="330">
        <v>473</v>
      </c>
      <c r="M76" s="331">
        <v>473</v>
      </c>
      <c r="N76" s="331">
        <f aca="true" t="shared" si="15" ref="N76:N81">L76-M76</f>
        <v>0</v>
      </c>
      <c r="O76" s="331">
        <f aca="true" t="shared" si="16" ref="O76:O81">$F76*N76</f>
        <v>0</v>
      </c>
      <c r="P76" s="332">
        <f aca="true" t="shared" si="17" ref="P76:P81">O76/1000000</f>
        <v>0</v>
      </c>
      <c r="Q76" s="452"/>
    </row>
    <row r="77" spans="1:17" ht="15.75" customHeight="1">
      <c r="A77" s="266">
        <v>48</v>
      </c>
      <c r="B77" s="473" t="s">
        <v>56</v>
      </c>
      <c r="C77" s="325">
        <v>4902565</v>
      </c>
      <c r="D77" s="474" t="s">
        <v>12</v>
      </c>
      <c r="E77" s="316" t="s">
        <v>330</v>
      </c>
      <c r="F77" s="325">
        <v>100</v>
      </c>
      <c r="G77" s="330">
        <v>2830</v>
      </c>
      <c r="H77" s="331">
        <v>2828</v>
      </c>
      <c r="I77" s="331">
        <f t="shared" si="12"/>
        <v>2</v>
      </c>
      <c r="J77" s="331">
        <f t="shared" si="13"/>
        <v>200</v>
      </c>
      <c r="K77" s="332">
        <f t="shared" si="14"/>
        <v>0.0002</v>
      </c>
      <c r="L77" s="330">
        <v>1559</v>
      </c>
      <c r="M77" s="331">
        <v>1559</v>
      </c>
      <c r="N77" s="331">
        <f t="shared" si="15"/>
        <v>0</v>
      </c>
      <c r="O77" s="331">
        <f t="shared" si="16"/>
        <v>0</v>
      </c>
      <c r="P77" s="332">
        <f t="shared" si="17"/>
        <v>0</v>
      </c>
      <c r="Q77" s="452"/>
    </row>
    <row r="78" spans="1:17" ht="15.75" customHeight="1">
      <c r="A78" s="266">
        <v>49</v>
      </c>
      <c r="B78" s="473" t="s">
        <v>57</v>
      </c>
      <c r="C78" s="325">
        <v>4902523</v>
      </c>
      <c r="D78" s="474" t="s">
        <v>12</v>
      </c>
      <c r="E78" s="316" t="s">
        <v>330</v>
      </c>
      <c r="F78" s="325">
        <v>100</v>
      </c>
      <c r="G78" s="330">
        <v>999815</v>
      </c>
      <c r="H78" s="331">
        <v>999815</v>
      </c>
      <c r="I78" s="331">
        <f t="shared" si="12"/>
        <v>0</v>
      </c>
      <c r="J78" s="331">
        <f t="shared" si="13"/>
        <v>0</v>
      </c>
      <c r="K78" s="332">
        <f t="shared" si="14"/>
        <v>0</v>
      </c>
      <c r="L78" s="330">
        <v>999943</v>
      </c>
      <c r="M78" s="331">
        <v>999943</v>
      </c>
      <c r="N78" s="331">
        <f t="shared" si="15"/>
        <v>0</v>
      </c>
      <c r="O78" s="331">
        <f t="shared" si="16"/>
        <v>0</v>
      </c>
      <c r="P78" s="332">
        <f t="shared" si="17"/>
        <v>0</v>
      </c>
      <c r="Q78" s="452"/>
    </row>
    <row r="79" spans="1:17" ht="15.75" customHeight="1">
      <c r="A79" s="266">
        <v>50</v>
      </c>
      <c r="B79" s="473" t="s">
        <v>58</v>
      </c>
      <c r="C79" s="325">
        <v>4902547</v>
      </c>
      <c r="D79" s="474" t="s">
        <v>12</v>
      </c>
      <c r="E79" s="316" t="s">
        <v>330</v>
      </c>
      <c r="F79" s="325">
        <v>100</v>
      </c>
      <c r="G79" s="330">
        <v>5885</v>
      </c>
      <c r="H79" s="331">
        <v>5885</v>
      </c>
      <c r="I79" s="331">
        <f t="shared" si="12"/>
        <v>0</v>
      </c>
      <c r="J79" s="331">
        <f t="shared" si="13"/>
        <v>0</v>
      </c>
      <c r="K79" s="332">
        <f t="shared" si="14"/>
        <v>0</v>
      </c>
      <c r="L79" s="330">
        <v>8891</v>
      </c>
      <c r="M79" s="331">
        <v>8891</v>
      </c>
      <c r="N79" s="331">
        <f t="shared" si="15"/>
        <v>0</v>
      </c>
      <c r="O79" s="331">
        <f t="shared" si="16"/>
        <v>0</v>
      </c>
      <c r="P79" s="332">
        <f t="shared" si="17"/>
        <v>0</v>
      </c>
      <c r="Q79" s="452"/>
    </row>
    <row r="80" spans="1:17" ht="15.75" customHeight="1">
      <c r="A80" s="266">
        <v>51</v>
      </c>
      <c r="B80" s="473" t="s">
        <v>59</v>
      </c>
      <c r="C80" s="325">
        <v>4902548</v>
      </c>
      <c r="D80" s="474" t="s">
        <v>12</v>
      </c>
      <c r="E80" s="316" t="s">
        <v>330</v>
      </c>
      <c r="F80" s="490">
        <v>100</v>
      </c>
      <c r="G80" s="330">
        <v>0</v>
      </c>
      <c r="H80" s="331">
        <v>0</v>
      </c>
      <c r="I80" s="331">
        <f t="shared" si="12"/>
        <v>0</v>
      </c>
      <c r="J80" s="331">
        <f t="shared" si="13"/>
        <v>0</v>
      </c>
      <c r="K80" s="332">
        <f t="shared" si="14"/>
        <v>0</v>
      </c>
      <c r="L80" s="330">
        <v>0</v>
      </c>
      <c r="M80" s="331">
        <v>0</v>
      </c>
      <c r="N80" s="331">
        <f t="shared" si="15"/>
        <v>0</v>
      </c>
      <c r="O80" s="331">
        <f t="shared" si="16"/>
        <v>0</v>
      </c>
      <c r="P80" s="332">
        <f t="shared" si="17"/>
        <v>0</v>
      </c>
      <c r="Q80" s="482"/>
    </row>
    <row r="81" spans="1:17" ht="15.75" customHeight="1">
      <c r="A81" s="266">
        <v>52</v>
      </c>
      <c r="B81" s="473" t="s">
        <v>60</v>
      </c>
      <c r="C81" s="325">
        <v>4902564</v>
      </c>
      <c r="D81" s="474" t="s">
        <v>12</v>
      </c>
      <c r="E81" s="316" t="s">
        <v>330</v>
      </c>
      <c r="F81" s="325">
        <v>100</v>
      </c>
      <c r="G81" s="330">
        <v>1052</v>
      </c>
      <c r="H81" s="331">
        <v>807</v>
      </c>
      <c r="I81" s="331">
        <f t="shared" si="12"/>
        <v>245</v>
      </c>
      <c r="J81" s="331">
        <f t="shared" si="13"/>
        <v>24500</v>
      </c>
      <c r="K81" s="332">
        <f t="shared" si="14"/>
        <v>0.0245</v>
      </c>
      <c r="L81" s="330">
        <v>1020</v>
      </c>
      <c r="M81" s="331">
        <v>1012</v>
      </c>
      <c r="N81" s="331">
        <f t="shared" si="15"/>
        <v>8</v>
      </c>
      <c r="O81" s="331">
        <f t="shared" si="16"/>
        <v>800</v>
      </c>
      <c r="P81" s="332">
        <f t="shared" si="17"/>
        <v>0.0008</v>
      </c>
      <c r="Q81" s="464"/>
    </row>
    <row r="82" spans="1:17" ht="15.75" customHeight="1">
      <c r="A82" s="266"/>
      <c r="B82" s="293" t="s">
        <v>62</v>
      </c>
      <c r="C82" s="325"/>
      <c r="D82" s="340"/>
      <c r="E82" s="340"/>
      <c r="F82" s="325"/>
      <c r="G82" s="330"/>
      <c r="H82" s="331"/>
      <c r="I82" s="331"/>
      <c r="J82" s="331"/>
      <c r="K82" s="332"/>
      <c r="L82" s="330"/>
      <c r="M82" s="331"/>
      <c r="N82" s="331"/>
      <c r="O82" s="331"/>
      <c r="P82" s="332"/>
      <c r="Q82" s="452"/>
    </row>
    <row r="83" spans="1:17" ht="15.75" customHeight="1">
      <c r="A83" s="266">
        <v>53</v>
      </c>
      <c r="B83" s="473" t="s">
        <v>63</v>
      </c>
      <c r="C83" s="325">
        <v>4865088</v>
      </c>
      <c r="D83" s="474" t="s">
        <v>12</v>
      </c>
      <c r="E83" s="316" t="s">
        <v>330</v>
      </c>
      <c r="F83" s="325">
        <v>166.66</v>
      </c>
      <c r="G83" s="330">
        <v>1412</v>
      </c>
      <c r="H83" s="331">
        <v>1412</v>
      </c>
      <c r="I83" s="331">
        <f>G83-H83</f>
        <v>0</v>
      </c>
      <c r="J83" s="331">
        <f>$F83*I83</f>
        <v>0</v>
      </c>
      <c r="K83" s="332">
        <f>J83/1000000</f>
        <v>0</v>
      </c>
      <c r="L83" s="330">
        <v>7172</v>
      </c>
      <c r="M83" s="331">
        <v>7172</v>
      </c>
      <c r="N83" s="331">
        <f>L83-M83</f>
        <v>0</v>
      </c>
      <c r="O83" s="331">
        <f>$F83*N83</f>
        <v>0</v>
      </c>
      <c r="P83" s="332">
        <f>O83/1000000</f>
        <v>0</v>
      </c>
      <c r="Q83" s="480"/>
    </row>
    <row r="84" spans="1:17" ht="15.75" customHeight="1">
      <c r="A84" s="266">
        <v>54</v>
      </c>
      <c r="B84" s="473" t="s">
        <v>64</v>
      </c>
      <c r="C84" s="325">
        <v>4902579</v>
      </c>
      <c r="D84" s="474" t="s">
        <v>12</v>
      </c>
      <c r="E84" s="316" t="s">
        <v>330</v>
      </c>
      <c r="F84" s="325">
        <v>500</v>
      </c>
      <c r="G84" s="330">
        <v>999855</v>
      </c>
      <c r="H84" s="331">
        <v>999855</v>
      </c>
      <c r="I84" s="331">
        <f>G84-H84</f>
        <v>0</v>
      </c>
      <c r="J84" s="331">
        <f>$F84*I84</f>
        <v>0</v>
      </c>
      <c r="K84" s="332">
        <f>J84/1000000</f>
        <v>0</v>
      </c>
      <c r="L84" s="330">
        <v>1497</v>
      </c>
      <c r="M84" s="331">
        <v>1442</v>
      </c>
      <c r="N84" s="331">
        <f>L84-M84</f>
        <v>55</v>
      </c>
      <c r="O84" s="331">
        <f>$F84*N84</f>
        <v>27500</v>
      </c>
      <c r="P84" s="332">
        <f>O84/1000000</f>
        <v>0.0275</v>
      </c>
      <c r="Q84" s="452"/>
    </row>
    <row r="85" spans="1:17" ht="15.75" customHeight="1">
      <c r="A85" s="266">
        <v>55</v>
      </c>
      <c r="B85" s="473" t="s">
        <v>65</v>
      </c>
      <c r="C85" s="325">
        <v>4902585</v>
      </c>
      <c r="D85" s="474" t="s">
        <v>12</v>
      </c>
      <c r="E85" s="316" t="s">
        <v>330</v>
      </c>
      <c r="F85" s="490">
        <v>666.67</v>
      </c>
      <c r="G85" s="330">
        <v>2023</v>
      </c>
      <c r="H85" s="331">
        <v>2003</v>
      </c>
      <c r="I85" s="331">
        <f>G85-H85</f>
        <v>20</v>
      </c>
      <c r="J85" s="331">
        <f>$F85*I85</f>
        <v>13333.4</v>
      </c>
      <c r="K85" s="332">
        <f>J85/1000000</f>
        <v>0.0133334</v>
      </c>
      <c r="L85" s="330">
        <v>245</v>
      </c>
      <c r="M85" s="331">
        <v>217</v>
      </c>
      <c r="N85" s="331">
        <f>L85-M85</f>
        <v>28</v>
      </c>
      <c r="O85" s="331">
        <f>$F85*N85</f>
        <v>18666.76</v>
      </c>
      <c r="P85" s="332">
        <f>O85/1000000</f>
        <v>0.018666759999999998</v>
      </c>
      <c r="Q85" s="452"/>
    </row>
    <row r="86" spans="1:17" ht="15.75" customHeight="1">
      <c r="A86" s="266">
        <v>56</v>
      </c>
      <c r="B86" s="473" t="s">
        <v>66</v>
      </c>
      <c r="C86" s="325">
        <v>4865072</v>
      </c>
      <c r="D86" s="474" t="s">
        <v>12</v>
      </c>
      <c r="E86" s="316" t="s">
        <v>330</v>
      </c>
      <c r="F86" s="490">
        <v>666.6666666666666</v>
      </c>
      <c r="G86" s="330">
        <v>4953</v>
      </c>
      <c r="H86" s="331">
        <v>4953</v>
      </c>
      <c r="I86" s="331">
        <f>G86-H86</f>
        <v>0</v>
      </c>
      <c r="J86" s="331">
        <f>$F86*I86</f>
        <v>0</v>
      </c>
      <c r="K86" s="332">
        <f>J86/1000000</f>
        <v>0</v>
      </c>
      <c r="L86" s="330">
        <v>1544</v>
      </c>
      <c r="M86" s="331">
        <v>1544</v>
      </c>
      <c r="N86" s="331">
        <f>L86-M86</f>
        <v>0</v>
      </c>
      <c r="O86" s="331">
        <f>$F86*N86</f>
        <v>0</v>
      </c>
      <c r="P86" s="332">
        <f>O86/1000000</f>
        <v>0</v>
      </c>
      <c r="Q86" s="452"/>
    </row>
    <row r="87" spans="1:17" ht="15.75" customHeight="1">
      <c r="A87" s="267"/>
      <c r="B87" s="473"/>
      <c r="C87" s="325"/>
      <c r="D87" s="474"/>
      <c r="E87" s="316"/>
      <c r="F87" s="490"/>
      <c r="G87" s="330"/>
      <c r="H87" s="331"/>
      <c r="I87" s="331"/>
      <c r="J87" s="331"/>
      <c r="K87" s="332">
        <f>K88/19*12</f>
        <v>0.006947368421052631</v>
      </c>
      <c r="L87" s="330"/>
      <c r="M87" s="331"/>
      <c r="N87" s="331"/>
      <c r="O87" s="331"/>
      <c r="P87" s="332">
        <f>P88/19*12</f>
        <v>0.014210526315789472</v>
      </c>
      <c r="Q87" s="452" t="s">
        <v>471</v>
      </c>
    </row>
    <row r="88" spans="1:17" ht="15.75" customHeight="1">
      <c r="A88" s="267"/>
      <c r="B88" s="473"/>
      <c r="C88" s="325">
        <v>4865090</v>
      </c>
      <c r="D88" s="474" t="s">
        <v>12</v>
      </c>
      <c r="E88" s="316" t="s">
        <v>330</v>
      </c>
      <c r="F88" s="490">
        <v>500</v>
      </c>
      <c r="G88" s="330">
        <v>22</v>
      </c>
      <c r="H88" s="331">
        <v>0</v>
      </c>
      <c r="I88" s="331">
        <f>G88-H88</f>
        <v>22</v>
      </c>
      <c r="J88" s="331">
        <f>$F88*I88</f>
        <v>11000</v>
      </c>
      <c r="K88" s="332">
        <f>J88/1000000</f>
        <v>0.011</v>
      </c>
      <c r="L88" s="330">
        <v>45</v>
      </c>
      <c r="M88" s="331">
        <v>0</v>
      </c>
      <c r="N88" s="331">
        <f>L88-M88</f>
        <v>45</v>
      </c>
      <c r="O88" s="331">
        <f>$F88*N88</f>
        <v>22500</v>
      </c>
      <c r="P88" s="332">
        <f>O88/1000000</f>
        <v>0.0225</v>
      </c>
      <c r="Q88" s="452" t="s">
        <v>468</v>
      </c>
    </row>
    <row r="89" spans="2:17" ht="15.75" customHeight="1">
      <c r="B89" s="293" t="s">
        <v>68</v>
      </c>
      <c r="C89" s="325"/>
      <c r="D89" s="340"/>
      <c r="E89" s="340"/>
      <c r="F89" s="325"/>
      <c r="G89" s="330"/>
      <c r="H89" s="331"/>
      <c r="I89" s="331"/>
      <c r="J89" s="331"/>
      <c r="K89" s="332"/>
      <c r="L89" s="330"/>
      <c r="M89" s="331"/>
      <c r="N89" s="331"/>
      <c r="O89" s="331"/>
      <c r="P89" s="332"/>
      <c r="Q89" s="452"/>
    </row>
    <row r="90" spans="1:17" ht="15.75" customHeight="1">
      <c r="A90" s="266">
        <v>57</v>
      </c>
      <c r="B90" s="473" t="s">
        <v>61</v>
      </c>
      <c r="C90" s="325">
        <v>4902568</v>
      </c>
      <c r="D90" s="474" t="s">
        <v>12</v>
      </c>
      <c r="E90" s="316" t="s">
        <v>330</v>
      </c>
      <c r="F90" s="325">
        <v>100</v>
      </c>
      <c r="G90" s="330">
        <v>996913</v>
      </c>
      <c r="H90" s="331">
        <v>997066</v>
      </c>
      <c r="I90" s="331">
        <f>G90-H90</f>
        <v>-153</v>
      </c>
      <c r="J90" s="331">
        <f>$F90*I90</f>
        <v>-15300</v>
      </c>
      <c r="K90" s="332">
        <f>J90/1000000</f>
        <v>-0.0153</v>
      </c>
      <c r="L90" s="330">
        <v>4083</v>
      </c>
      <c r="M90" s="331">
        <v>4083</v>
      </c>
      <c r="N90" s="331">
        <f>L90-M90</f>
        <v>0</v>
      </c>
      <c r="O90" s="331">
        <f>$F90*N90</f>
        <v>0</v>
      </c>
      <c r="P90" s="332">
        <f>O90/1000000</f>
        <v>0</v>
      </c>
      <c r="Q90" s="464"/>
    </row>
    <row r="91" spans="1:17" ht="15.75" customHeight="1">
      <c r="A91" s="266">
        <v>58</v>
      </c>
      <c r="B91" s="473" t="s">
        <v>69</v>
      </c>
      <c r="C91" s="325">
        <v>4902549</v>
      </c>
      <c r="D91" s="474" t="s">
        <v>12</v>
      </c>
      <c r="E91" s="316" t="s">
        <v>330</v>
      </c>
      <c r="F91" s="325">
        <v>100</v>
      </c>
      <c r="G91" s="330">
        <v>999748</v>
      </c>
      <c r="H91" s="331">
        <v>999748</v>
      </c>
      <c r="I91" s="331">
        <f>G91-H91</f>
        <v>0</v>
      </c>
      <c r="J91" s="331">
        <f>$F91*I91</f>
        <v>0</v>
      </c>
      <c r="K91" s="332">
        <f>J91/1000000</f>
        <v>0</v>
      </c>
      <c r="L91" s="330">
        <v>999983</v>
      </c>
      <c r="M91" s="331">
        <v>999983</v>
      </c>
      <c r="N91" s="331">
        <f>L91-M91</f>
        <v>0</v>
      </c>
      <c r="O91" s="331">
        <f>$F91*N91</f>
        <v>0</v>
      </c>
      <c r="P91" s="332">
        <f>O91/1000000</f>
        <v>0</v>
      </c>
      <c r="Q91" s="464"/>
    </row>
    <row r="92" spans="1:17" ht="15.75" customHeight="1">
      <c r="A92" s="266">
        <v>59</v>
      </c>
      <c r="B92" s="473" t="s">
        <v>81</v>
      </c>
      <c r="C92" s="325">
        <v>4902527</v>
      </c>
      <c r="D92" s="474" t="s">
        <v>12</v>
      </c>
      <c r="E92" s="316" t="s">
        <v>330</v>
      </c>
      <c r="F92" s="325">
        <v>100</v>
      </c>
      <c r="G92" s="330">
        <v>225</v>
      </c>
      <c r="H92" s="331">
        <v>225</v>
      </c>
      <c r="I92" s="331">
        <f>G92-H92</f>
        <v>0</v>
      </c>
      <c r="J92" s="331">
        <f>$F92*I92</f>
        <v>0</v>
      </c>
      <c r="K92" s="332">
        <f>J92/1000000</f>
        <v>0</v>
      </c>
      <c r="L92" s="330">
        <v>999991</v>
      </c>
      <c r="M92" s="331">
        <v>999991</v>
      </c>
      <c r="N92" s="331">
        <f>L92-M92</f>
        <v>0</v>
      </c>
      <c r="O92" s="331">
        <f>$F92*N92</f>
        <v>0</v>
      </c>
      <c r="P92" s="332">
        <f>O92/1000000</f>
        <v>0</v>
      </c>
      <c r="Q92" s="452"/>
    </row>
    <row r="93" spans="1:17" ht="15.75" customHeight="1">
      <c r="A93" s="267">
        <v>60</v>
      </c>
      <c r="B93" s="473" t="s">
        <v>70</v>
      </c>
      <c r="C93" s="325">
        <v>4902538</v>
      </c>
      <c r="D93" s="474" t="s">
        <v>12</v>
      </c>
      <c r="E93" s="316" t="s">
        <v>330</v>
      </c>
      <c r="F93" s="325">
        <v>100</v>
      </c>
      <c r="G93" s="330">
        <v>999762</v>
      </c>
      <c r="H93" s="331">
        <v>999762</v>
      </c>
      <c r="I93" s="331">
        <f>G93-H93</f>
        <v>0</v>
      </c>
      <c r="J93" s="331">
        <f>$F93*I93</f>
        <v>0</v>
      </c>
      <c r="K93" s="332">
        <f>J93/1000000</f>
        <v>0</v>
      </c>
      <c r="L93" s="330">
        <v>999987</v>
      </c>
      <c r="M93" s="331">
        <v>999987</v>
      </c>
      <c r="N93" s="331">
        <f>L93-M93</f>
        <v>0</v>
      </c>
      <c r="O93" s="331">
        <f>$F93*N93</f>
        <v>0</v>
      </c>
      <c r="P93" s="332">
        <f>O93/1000000</f>
        <v>0</v>
      </c>
      <c r="Q93" s="452"/>
    </row>
    <row r="94" spans="2:17" ht="15.75" customHeight="1">
      <c r="B94" s="293" t="s">
        <v>71</v>
      </c>
      <c r="C94" s="325"/>
      <c r="D94" s="340"/>
      <c r="E94" s="340"/>
      <c r="F94" s="325"/>
      <c r="G94" s="330"/>
      <c r="H94" s="331"/>
      <c r="I94" s="331"/>
      <c r="J94" s="331"/>
      <c r="K94" s="332"/>
      <c r="L94" s="330"/>
      <c r="M94" s="331"/>
      <c r="N94" s="331"/>
      <c r="O94" s="331"/>
      <c r="P94" s="332"/>
      <c r="Q94" s="452"/>
    </row>
    <row r="95" spans="1:17" ht="15.75" customHeight="1">
      <c r="A95" s="266">
        <v>61</v>
      </c>
      <c r="B95" s="473" t="s">
        <v>72</v>
      </c>
      <c r="C95" s="325">
        <v>4902540</v>
      </c>
      <c r="D95" s="474" t="s">
        <v>12</v>
      </c>
      <c r="E95" s="316" t="s">
        <v>330</v>
      </c>
      <c r="F95" s="325">
        <v>100</v>
      </c>
      <c r="G95" s="330">
        <v>7234</v>
      </c>
      <c r="H95" s="331">
        <v>6951</v>
      </c>
      <c r="I95" s="331">
        <f>G95-H95</f>
        <v>283</v>
      </c>
      <c r="J95" s="331">
        <f>$F95*I95</f>
        <v>28300</v>
      </c>
      <c r="K95" s="332">
        <f>J95/1000000</f>
        <v>0.0283</v>
      </c>
      <c r="L95" s="330">
        <v>11542</v>
      </c>
      <c r="M95" s="331">
        <v>11421</v>
      </c>
      <c r="N95" s="331">
        <f>L95-M95</f>
        <v>121</v>
      </c>
      <c r="O95" s="331">
        <f>$F95*N95</f>
        <v>12100</v>
      </c>
      <c r="P95" s="332">
        <f>O95/1000000</f>
        <v>0.0121</v>
      </c>
      <c r="Q95" s="464"/>
    </row>
    <row r="96" spans="1:17" ht="15.75" customHeight="1">
      <c r="A96" s="454">
        <v>62</v>
      </c>
      <c r="B96" s="473" t="s">
        <v>73</v>
      </c>
      <c r="C96" s="325">
        <v>4902520</v>
      </c>
      <c r="D96" s="474" t="s">
        <v>12</v>
      </c>
      <c r="E96" s="316" t="s">
        <v>330</v>
      </c>
      <c r="F96" s="325">
        <v>100</v>
      </c>
      <c r="G96" s="330">
        <v>7942</v>
      </c>
      <c r="H96" s="331">
        <v>7302</v>
      </c>
      <c r="I96" s="331">
        <f>G96-H96</f>
        <v>640</v>
      </c>
      <c r="J96" s="331">
        <f>$F96*I96</f>
        <v>64000</v>
      </c>
      <c r="K96" s="332">
        <f>J96/1000000</f>
        <v>0.064</v>
      </c>
      <c r="L96" s="330">
        <v>1678</v>
      </c>
      <c r="M96" s="331">
        <v>1641</v>
      </c>
      <c r="N96" s="331">
        <f>L96-M96</f>
        <v>37</v>
      </c>
      <c r="O96" s="331">
        <f>$F96*N96</f>
        <v>3700</v>
      </c>
      <c r="P96" s="332">
        <f>O96/1000000</f>
        <v>0.0037</v>
      </c>
      <c r="Q96" s="452"/>
    </row>
    <row r="97" spans="1:17" ht="15.75" customHeight="1">
      <c r="A97" s="266">
        <v>63</v>
      </c>
      <c r="B97" s="473" t="s">
        <v>74</v>
      </c>
      <c r="C97" s="325">
        <v>4902536</v>
      </c>
      <c r="D97" s="474" t="s">
        <v>12</v>
      </c>
      <c r="E97" s="316" t="s">
        <v>330</v>
      </c>
      <c r="F97" s="325">
        <v>100</v>
      </c>
      <c r="G97" s="330">
        <v>27325</v>
      </c>
      <c r="H97" s="331">
        <v>26827</v>
      </c>
      <c r="I97" s="331">
        <f>G97-H97</f>
        <v>498</v>
      </c>
      <c r="J97" s="331">
        <f>$F97*I97</f>
        <v>49800</v>
      </c>
      <c r="K97" s="332">
        <f>J97/1000000</f>
        <v>0.0498</v>
      </c>
      <c r="L97" s="330">
        <v>7120</v>
      </c>
      <c r="M97" s="331">
        <v>7086</v>
      </c>
      <c r="N97" s="331">
        <f>L97-M97</f>
        <v>34</v>
      </c>
      <c r="O97" s="331">
        <f>$F97*N97</f>
        <v>3400</v>
      </c>
      <c r="P97" s="332">
        <f>O97/1000000</f>
        <v>0.0034</v>
      </c>
      <c r="Q97" s="464"/>
    </row>
    <row r="98" spans="1:17" ht="15.75" customHeight="1">
      <c r="A98" s="454"/>
      <c r="B98" s="293" t="s">
        <v>31</v>
      </c>
      <c r="C98" s="325"/>
      <c r="D98" s="340"/>
      <c r="E98" s="340"/>
      <c r="F98" s="325"/>
      <c r="G98" s="330"/>
      <c r="H98" s="331"/>
      <c r="I98" s="331"/>
      <c r="J98" s="331"/>
      <c r="K98" s="332"/>
      <c r="L98" s="330"/>
      <c r="M98" s="331"/>
      <c r="N98" s="331"/>
      <c r="O98" s="331"/>
      <c r="P98" s="332"/>
      <c r="Q98" s="452"/>
    </row>
    <row r="99" spans="1:17" ht="15.75" customHeight="1">
      <c r="A99" s="454">
        <v>64</v>
      </c>
      <c r="B99" s="473" t="s">
        <v>67</v>
      </c>
      <c r="C99" s="325">
        <v>4864797</v>
      </c>
      <c r="D99" s="474" t="s">
        <v>12</v>
      </c>
      <c r="E99" s="316" t="s">
        <v>330</v>
      </c>
      <c r="F99" s="325">
        <v>100</v>
      </c>
      <c r="G99" s="330">
        <v>46145</v>
      </c>
      <c r="H99" s="331">
        <v>45934</v>
      </c>
      <c r="I99" s="331">
        <f>G99-H99</f>
        <v>211</v>
      </c>
      <c r="J99" s="331">
        <f>$F99*I99</f>
        <v>21100</v>
      </c>
      <c r="K99" s="332">
        <f>J99/1000000</f>
        <v>0.0211</v>
      </c>
      <c r="L99" s="330">
        <v>1748</v>
      </c>
      <c r="M99" s="331">
        <v>1843</v>
      </c>
      <c r="N99" s="331">
        <f>L99-M99</f>
        <v>-95</v>
      </c>
      <c r="O99" s="331">
        <f>$F99*N99</f>
        <v>-9500</v>
      </c>
      <c r="P99" s="332">
        <f>O99/1000000</f>
        <v>-0.0095</v>
      </c>
      <c r="Q99" s="452"/>
    </row>
    <row r="100" spans="1:17" ht="15.75" customHeight="1">
      <c r="A100" s="455">
        <v>65</v>
      </c>
      <c r="B100" s="473" t="s">
        <v>228</v>
      </c>
      <c r="C100" s="325">
        <v>4865086</v>
      </c>
      <c r="D100" s="474" t="s">
        <v>12</v>
      </c>
      <c r="E100" s="316" t="s">
        <v>330</v>
      </c>
      <c r="F100" s="325">
        <v>100</v>
      </c>
      <c r="G100" s="330">
        <v>26264</v>
      </c>
      <c r="H100" s="331">
        <v>26264</v>
      </c>
      <c r="I100" s="331">
        <f>G100-H100</f>
        <v>0</v>
      </c>
      <c r="J100" s="331">
        <f>$F100*I100</f>
        <v>0</v>
      </c>
      <c r="K100" s="332">
        <f>J100/1000000</f>
        <v>0</v>
      </c>
      <c r="L100" s="330">
        <v>52904</v>
      </c>
      <c r="M100" s="331">
        <v>52904</v>
      </c>
      <c r="N100" s="331">
        <f>L100-M100</f>
        <v>0</v>
      </c>
      <c r="O100" s="331">
        <f>$F100*N100</f>
        <v>0</v>
      </c>
      <c r="P100" s="332">
        <f>O100/1000000</f>
        <v>0</v>
      </c>
      <c r="Q100" s="452"/>
    </row>
    <row r="101" spans="1:17" ht="15.75" customHeight="1">
      <c r="A101" s="455"/>
      <c r="B101" s="473"/>
      <c r="C101" s="325"/>
      <c r="D101" s="474"/>
      <c r="E101" s="316"/>
      <c r="F101" s="325"/>
      <c r="G101" s="330"/>
      <c r="H101" s="331"/>
      <c r="I101" s="331"/>
      <c r="J101" s="331"/>
      <c r="K101" s="332">
        <f>0.0002/31*25</f>
        <v>0.00016129032258064516</v>
      </c>
      <c r="L101" s="330"/>
      <c r="M101" s="331"/>
      <c r="N101" s="331"/>
      <c r="O101" s="331"/>
      <c r="P101" s="776">
        <f>0.0193/31*25</f>
        <v>0.01556451612903226</v>
      </c>
      <c r="Q101" s="452" t="s">
        <v>471</v>
      </c>
    </row>
    <row r="102" spans="1:17" ht="15.75" customHeight="1">
      <c r="A102" s="455"/>
      <c r="B102" s="473"/>
      <c r="C102" s="325">
        <v>4865074</v>
      </c>
      <c r="D102" s="474" t="s">
        <v>12</v>
      </c>
      <c r="E102" s="316" t="s">
        <v>330</v>
      </c>
      <c r="F102" s="325">
        <v>133.33</v>
      </c>
      <c r="G102" s="330">
        <v>0</v>
      </c>
      <c r="H102" s="331">
        <v>0</v>
      </c>
      <c r="I102" s="331">
        <f>G102-H102</f>
        <v>0</v>
      </c>
      <c r="J102" s="331">
        <f>$F102*I102</f>
        <v>0</v>
      </c>
      <c r="K102" s="332">
        <f>J102/1000000</f>
        <v>0</v>
      </c>
      <c r="L102" s="330">
        <v>53</v>
      </c>
      <c r="M102" s="331">
        <v>0</v>
      </c>
      <c r="N102" s="331">
        <f>L102-M102</f>
        <v>53</v>
      </c>
      <c r="O102" s="331">
        <f>$F102*N102</f>
        <v>7066.490000000001</v>
      </c>
      <c r="P102" s="332">
        <f>O102/1000000</f>
        <v>0.007066490000000001</v>
      </c>
      <c r="Q102" s="452" t="s">
        <v>470</v>
      </c>
    </row>
    <row r="103" spans="1:17" ht="15.75" customHeight="1">
      <c r="A103" s="455">
        <v>66</v>
      </c>
      <c r="B103" s="473" t="s">
        <v>79</v>
      </c>
      <c r="C103" s="325">
        <v>4902528</v>
      </c>
      <c r="D103" s="474" t="s">
        <v>12</v>
      </c>
      <c r="E103" s="316" t="s">
        <v>330</v>
      </c>
      <c r="F103" s="325">
        <v>-300</v>
      </c>
      <c r="G103" s="330">
        <v>15</v>
      </c>
      <c r="H103" s="331">
        <v>15</v>
      </c>
      <c r="I103" s="331">
        <f>G103-H103</f>
        <v>0</v>
      </c>
      <c r="J103" s="331">
        <f>$F103*I103</f>
        <v>0</v>
      </c>
      <c r="K103" s="332">
        <f>J103/1000000</f>
        <v>0</v>
      </c>
      <c r="L103" s="330">
        <v>316</v>
      </c>
      <c r="M103" s="331">
        <v>316</v>
      </c>
      <c r="N103" s="331">
        <f>L103-M103</f>
        <v>0</v>
      </c>
      <c r="O103" s="331">
        <f>$F103*N103</f>
        <v>0</v>
      </c>
      <c r="P103" s="332">
        <f>O103/1000000</f>
        <v>0</v>
      </c>
      <c r="Q103" s="464"/>
    </row>
    <row r="104" spans="2:17" ht="15.75" customHeight="1">
      <c r="B104" s="335" t="s">
        <v>75</v>
      </c>
      <c r="C104" s="324"/>
      <c r="D104" s="337"/>
      <c r="E104" s="337"/>
      <c r="F104" s="324"/>
      <c r="G104" s="330"/>
      <c r="H104" s="331"/>
      <c r="I104" s="331"/>
      <c r="J104" s="331"/>
      <c r="K104" s="332"/>
      <c r="L104" s="330"/>
      <c r="M104" s="331"/>
      <c r="N104" s="331"/>
      <c r="O104" s="331"/>
      <c r="P104" s="332"/>
      <c r="Q104" s="452"/>
    </row>
    <row r="105" spans="1:17" ht="16.5">
      <c r="A105" s="455">
        <v>67</v>
      </c>
      <c r="B105" s="760" t="s">
        <v>76</v>
      </c>
      <c r="C105" s="324">
        <v>4902577</v>
      </c>
      <c r="D105" s="337" t="s">
        <v>12</v>
      </c>
      <c r="E105" s="316" t="s">
        <v>330</v>
      </c>
      <c r="F105" s="324">
        <v>-400</v>
      </c>
      <c r="G105" s="330">
        <v>995632</v>
      </c>
      <c r="H105" s="331">
        <v>995632</v>
      </c>
      <c r="I105" s="331">
        <f>G105-H105</f>
        <v>0</v>
      </c>
      <c r="J105" s="331">
        <f>$F105*I105</f>
        <v>0</v>
      </c>
      <c r="K105" s="332">
        <f>J105/1000000</f>
        <v>0</v>
      </c>
      <c r="L105" s="330">
        <v>62</v>
      </c>
      <c r="M105" s="331">
        <v>61</v>
      </c>
      <c r="N105" s="331">
        <f>L105-M105</f>
        <v>1</v>
      </c>
      <c r="O105" s="331">
        <f>$F105*N105</f>
        <v>-400</v>
      </c>
      <c r="P105" s="332">
        <f>O105/1000000</f>
        <v>-0.0004</v>
      </c>
      <c r="Q105" s="761"/>
    </row>
    <row r="106" spans="1:17" ht="16.5">
      <c r="A106" s="455">
        <v>68</v>
      </c>
      <c r="B106" s="760" t="s">
        <v>77</v>
      </c>
      <c r="C106" s="324">
        <v>4902525</v>
      </c>
      <c r="D106" s="337" t="s">
        <v>12</v>
      </c>
      <c r="E106" s="316" t="s">
        <v>330</v>
      </c>
      <c r="F106" s="324">
        <v>400</v>
      </c>
      <c r="G106" s="330">
        <v>999977</v>
      </c>
      <c r="H106" s="331">
        <v>999977</v>
      </c>
      <c r="I106" s="331">
        <f>G106-H106</f>
        <v>0</v>
      </c>
      <c r="J106" s="331">
        <f>$F106*I106</f>
        <v>0</v>
      </c>
      <c r="K106" s="332">
        <f>J106/1000000</f>
        <v>0</v>
      </c>
      <c r="L106" s="330">
        <v>999705</v>
      </c>
      <c r="M106" s="331">
        <v>999705</v>
      </c>
      <c r="N106" s="331">
        <f>L106-M106</f>
        <v>0</v>
      </c>
      <c r="O106" s="331">
        <f>$F106*N106</f>
        <v>0</v>
      </c>
      <c r="P106" s="332">
        <f>O106/1000000</f>
        <v>0</v>
      </c>
      <c r="Q106" s="464"/>
    </row>
    <row r="107" spans="2:17" ht="16.5">
      <c r="B107" s="293" t="s">
        <v>367</v>
      </c>
      <c r="C107" s="324"/>
      <c r="D107" s="337"/>
      <c r="E107" s="316"/>
      <c r="F107" s="324"/>
      <c r="G107" s="330"/>
      <c r="H107" s="331"/>
      <c r="I107" s="331"/>
      <c r="J107" s="331"/>
      <c r="K107" s="332"/>
      <c r="L107" s="330"/>
      <c r="M107" s="331"/>
      <c r="N107" s="331"/>
      <c r="O107" s="331"/>
      <c r="P107" s="332"/>
      <c r="Q107" s="452"/>
    </row>
    <row r="108" spans="1:17" ht="18">
      <c r="A108" s="455">
        <v>69</v>
      </c>
      <c r="B108" s="473" t="s">
        <v>373</v>
      </c>
      <c r="C108" s="302">
        <v>4864983</v>
      </c>
      <c r="D108" s="121" t="s">
        <v>12</v>
      </c>
      <c r="E108" s="93" t="s">
        <v>330</v>
      </c>
      <c r="F108" s="402">
        <v>800</v>
      </c>
      <c r="G108" s="330">
        <v>983626</v>
      </c>
      <c r="H108" s="331">
        <v>983637</v>
      </c>
      <c r="I108" s="311">
        <f>G108-H108</f>
        <v>-11</v>
      </c>
      <c r="J108" s="311">
        <f>$F108*I108</f>
        <v>-8800</v>
      </c>
      <c r="K108" s="311">
        <f>J108/1000000</f>
        <v>-0.0088</v>
      </c>
      <c r="L108" s="330">
        <v>999762</v>
      </c>
      <c r="M108" s="331">
        <v>999765</v>
      </c>
      <c r="N108" s="311">
        <f>L108-M108</f>
        <v>-3</v>
      </c>
      <c r="O108" s="311">
        <f>$F108*N108</f>
        <v>-2400</v>
      </c>
      <c r="P108" s="311">
        <f>O108/1000000</f>
        <v>-0.0024</v>
      </c>
      <c r="Q108" s="452"/>
    </row>
    <row r="109" spans="1:17" ht="18">
      <c r="A109" s="455">
        <v>70</v>
      </c>
      <c r="B109" s="473" t="s">
        <v>383</v>
      </c>
      <c r="C109" s="302">
        <v>4864950</v>
      </c>
      <c r="D109" s="121" t="s">
        <v>12</v>
      </c>
      <c r="E109" s="93" t="s">
        <v>330</v>
      </c>
      <c r="F109" s="402">
        <v>2000</v>
      </c>
      <c r="G109" s="330">
        <v>998240</v>
      </c>
      <c r="H109" s="331">
        <v>998244</v>
      </c>
      <c r="I109" s="311">
        <f>G109-H109</f>
        <v>-4</v>
      </c>
      <c r="J109" s="311">
        <f>$F109*I109</f>
        <v>-8000</v>
      </c>
      <c r="K109" s="311">
        <f>J109/1000000</f>
        <v>-0.008</v>
      </c>
      <c r="L109" s="330">
        <v>1066</v>
      </c>
      <c r="M109" s="331">
        <v>1067</v>
      </c>
      <c r="N109" s="311">
        <f>L109-M109</f>
        <v>-1</v>
      </c>
      <c r="O109" s="311">
        <f>$F109*N109</f>
        <v>-2000</v>
      </c>
      <c r="P109" s="311">
        <f>O109/1000000</f>
        <v>-0.002</v>
      </c>
      <c r="Q109" s="452"/>
    </row>
    <row r="110" spans="2:17" ht="18">
      <c r="B110" s="293" t="s">
        <v>397</v>
      </c>
      <c r="C110" s="302"/>
      <c r="D110" s="121"/>
      <c r="E110" s="93"/>
      <c r="F110" s="324"/>
      <c r="G110" s="330"/>
      <c r="H110" s="331"/>
      <c r="I110" s="311"/>
      <c r="J110" s="311"/>
      <c r="K110" s="311"/>
      <c r="L110" s="330"/>
      <c r="M110" s="331"/>
      <c r="N110" s="311"/>
      <c r="O110" s="311"/>
      <c r="P110" s="311"/>
      <c r="Q110" s="452"/>
    </row>
    <row r="111" spans="1:17" ht="18">
      <c r="A111" s="455">
        <v>71</v>
      </c>
      <c r="B111" s="473" t="s">
        <v>398</v>
      </c>
      <c r="C111" s="302">
        <v>4864810</v>
      </c>
      <c r="D111" s="121" t="s">
        <v>12</v>
      </c>
      <c r="E111" s="93" t="s">
        <v>330</v>
      </c>
      <c r="F111" s="402">
        <v>200</v>
      </c>
      <c r="G111" s="330">
        <v>987725</v>
      </c>
      <c r="H111" s="331">
        <v>987277</v>
      </c>
      <c r="I111" s="331">
        <f>G111-H111</f>
        <v>448</v>
      </c>
      <c r="J111" s="331">
        <f>$F111*I111</f>
        <v>89600</v>
      </c>
      <c r="K111" s="332">
        <f>J111/1000000</f>
        <v>0.0896</v>
      </c>
      <c r="L111" s="330">
        <v>372</v>
      </c>
      <c r="M111" s="331">
        <v>368</v>
      </c>
      <c r="N111" s="331">
        <f>L111-M111</f>
        <v>4</v>
      </c>
      <c r="O111" s="331">
        <f>$F111*N111</f>
        <v>800</v>
      </c>
      <c r="P111" s="332">
        <f>O111/1000000</f>
        <v>0.0008</v>
      </c>
      <c r="Q111" s="452"/>
    </row>
    <row r="112" spans="1:17" ht="18">
      <c r="A112" s="311"/>
      <c r="B112" s="473"/>
      <c r="C112" s="302"/>
      <c r="D112" s="121"/>
      <c r="E112" s="93"/>
      <c r="F112" s="324"/>
      <c r="G112" s="330"/>
      <c r="H112" s="331"/>
      <c r="I112" s="331"/>
      <c r="J112" s="331"/>
      <c r="K112" s="776">
        <v>0.057</v>
      </c>
      <c r="L112" s="330"/>
      <c r="M112" s="331"/>
      <c r="N112" s="331"/>
      <c r="O112" s="331"/>
      <c r="P112" s="331">
        <v>-0.0005</v>
      </c>
      <c r="Q112" s="452" t="s">
        <v>471</v>
      </c>
    </row>
    <row r="113" spans="1:17" s="485" customFormat="1" ht="18">
      <c r="A113" s="354">
        <v>72</v>
      </c>
      <c r="B113" s="692" t="s">
        <v>399</v>
      </c>
      <c r="C113" s="302">
        <v>4864901</v>
      </c>
      <c r="D113" s="121" t="s">
        <v>12</v>
      </c>
      <c r="E113" s="93" t="s">
        <v>330</v>
      </c>
      <c r="F113" s="324">
        <v>250</v>
      </c>
      <c r="G113" s="330">
        <v>998788</v>
      </c>
      <c r="H113" s="331">
        <v>998537</v>
      </c>
      <c r="I113" s="311">
        <f>G113-H113</f>
        <v>251</v>
      </c>
      <c r="J113" s="311">
        <f>$F113*I113</f>
        <v>62750</v>
      </c>
      <c r="K113" s="311">
        <f>J113/1000000</f>
        <v>0.06275</v>
      </c>
      <c r="L113" s="330">
        <v>328</v>
      </c>
      <c r="M113" s="331">
        <v>329</v>
      </c>
      <c r="N113" s="311">
        <f>L113-M113</f>
        <v>-1</v>
      </c>
      <c r="O113" s="311">
        <f>$F113*N113</f>
        <v>-250</v>
      </c>
      <c r="P113" s="311">
        <f>O113/1000000</f>
        <v>-0.00025</v>
      </c>
      <c r="Q113" s="452"/>
    </row>
    <row r="114" spans="1:17" s="485" customFormat="1" ht="18">
      <c r="A114" s="354"/>
      <c r="B114" s="336" t="s">
        <v>438</v>
      </c>
      <c r="C114" s="302"/>
      <c r="D114" s="121"/>
      <c r="E114" s="93"/>
      <c r="F114" s="324"/>
      <c r="G114" s="330"/>
      <c r="H114" s="331"/>
      <c r="I114" s="311"/>
      <c r="J114" s="311"/>
      <c r="K114" s="311"/>
      <c r="L114" s="330"/>
      <c r="M114" s="331"/>
      <c r="N114" s="311"/>
      <c r="O114" s="311"/>
      <c r="P114" s="311"/>
      <c r="Q114" s="452"/>
    </row>
    <row r="115" spans="1:17" s="485" customFormat="1" ht="18">
      <c r="A115" s="354">
        <v>73</v>
      </c>
      <c r="B115" s="692" t="s">
        <v>444</v>
      </c>
      <c r="C115" s="302">
        <v>4864960</v>
      </c>
      <c r="D115" s="121" t="s">
        <v>12</v>
      </c>
      <c r="E115" s="93" t="s">
        <v>330</v>
      </c>
      <c r="F115" s="324">
        <v>1000</v>
      </c>
      <c r="G115" s="330">
        <v>999549</v>
      </c>
      <c r="H115" s="331">
        <v>999483</v>
      </c>
      <c r="I115" s="331">
        <f>G115-H115</f>
        <v>66</v>
      </c>
      <c r="J115" s="331">
        <f>$F115*I115</f>
        <v>66000</v>
      </c>
      <c r="K115" s="332">
        <f>J115/1000000</f>
        <v>0.066</v>
      </c>
      <c r="L115" s="330">
        <v>2340</v>
      </c>
      <c r="M115" s="331">
        <v>2309</v>
      </c>
      <c r="N115" s="331">
        <f>L115-M115</f>
        <v>31</v>
      </c>
      <c r="O115" s="331">
        <f>$F115*N115</f>
        <v>31000</v>
      </c>
      <c r="P115" s="332">
        <f>O115/1000000</f>
        <v>0.031</v>
      </c>
      <c r="Q115" s="452"/>
    </row>
    <row r="116" spans="1:17" ht="18">
      <c r="A116" s="354">
        <v>74</v>
      </c>
      <c r="B116" s="692" t="s">
        <v>445</v>
      </c>
      <c r="C116" s="302">
        <v>5128441</v>
      </c>
      <c r="D116" s="121" t="s">
        <v>12</v>
      </c>
      <c r="E116" s="93" t="s">
        <v>330</v>
      </c>
      <c r="F116" s="536">
        <v>750</v>
      </c>
      <c r="G116" s="330">
        <v>1293</v>
      </c>
      <c r="H116" s="331">
        <v>1282</v>
      </c>
      <c r="I116" s="331">
        <f>G116-H116</f>
        <v>11</v>
      </c>
      <c r="J116" s="331">
        <f>$F116*I116</f>
        <v>8250</v>
      </c>
      <c r="K116" s="332">
        <f>J116/1000000</f>
        <v>0.00825</v>
      </c>
      <c r="L116" s="330">
        <v>3006</v>
      </c>
      <c r="M116" s="331">
        <v>2591</v>
      </c>
      <c r="N116" s="331">
        <f>L116-M116</f>
        <v>415</v>
      </c>
      <c r="O116" s="331">
        <f>$F116*N116</f>
        <v>311250</v>
      </c>
      <c r="P116" s="332">
        <f>O116/1000000</f>
        <v>0.31125</v>
      </c>
      <c r="Q116" s="452"/>
    </row>
    <row r="117" spans="2:17" s="488" customFormat="1" ht="15.75" thickBot="1">
      <c r="B117" s="731"/>
      <c r="G117" s="450"/>
      <c r="H117" s="730"/>
      <c r="I117" s="730"/>
      <c r="J117" s="730"/>
      <c r="K117" s="730"/>
      <c r="L117" s="450"/>
      <c r="M117" s="730"/>
      <c r="N117" s="730"/>
      <c r="O117" s="730"/>
      <c r="P117" s="730"/>
      <c r="Q117" s="546"/>
    </row>
    <row r="118" spans="2:16" ht="18.75" thickTop="1">
      <c r="B118" s="148" t="s">
        <v>227</v>
      </c>
      <c r="G118" s="536"/>
      <c r="H118" s="536"/>
      <c r="I118" s="536"/>
      <c r="J118" s="536"/>
      <c r="K118" s="418">
        <f>SUM(K7:K117)</f>
        <v>-8.88559876125637</v>
      </c>
      <c r="L118" s="536"/>
      <c r="M118" s="536"/>
      <c r="N118" s="536"/>
      <c r="O118" s="536"/>
      <c r="P118" s="418">
        <f>SUM(P7:P117)</f>
        <v>3.2874235024448213</v>
      </c>
    </row>
    <row r="119" spans="2:16" ht="12.75">
      <c r="B119" s="15"/>
      <c r="G119" s="536"/>
      <c r="H119" s="536"/>
      <c r="I119" s="536"/>
      <c r="J119" s="536"/>
      <c r="K119" s="536"/>
      <c r="L119" s="536"/>
      <c r="M119" s="536"/>
      <c r="N119" s="536"/>
      <c r="O119" s="536"/>
      <c r="P119" s="536"/>
    </row>
    <row r="120" spans="2:16" ht="12.75">
      <c r="B120" s="15"/>
      <c r="G120" s="536"/>
      <c r="H120" s="536"/>
      <c r="I120" s="536"/>
      <c r="J120" s="536"/>
      <c r="K120" s="536"/>
      <c r="L120" s="536"/>
      <c r="M120" s="536"/>
      <c r="N120" s="536"/>
      <c r="O120" s="536"/>
      <c r="P120" s="536"/>
    </row>
    <row r="121" spans="2:16" ht="12.75">
      <c r="B121" s="15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</row>
    <row r="122" spans="2:16" ht="12.75">
      <c r="B122" s="15"/>
      <c r="G122" s="536"/>
      <c r="H122" s="536"/>
      <c r="I122" s="536"/>
      <c r="J122" s="536"/>
      <c r="K122" s="536"/>
      <c r="L122" s="536"/>
      <c r="M122" s="536"/>
      <c r="N122" s="536"/>
      <c r="O122" s="536"/>
      <c r="P122" s="536"/>
    </row>
    <row r="123" spans="2:16" ht="12.75">
      <c r="B123" s="15"/>
      <c r="G123" s="536"/>
      <c r="H123" s="536"/>
      <c r="I123" s="536"/>
      <c r="J123" s="536"/>
      <c r="K123" s="536"/>
      <c r="L123" s="536"/>
      <c r="M123" s="536"/>
      <c r="N123" s="536"/>
      <c r="O123" s="536"/>
      <c r="P123" s="536"/>
    </row>
    <row r="124" spans="1:16" ht="15.75">
      <c r="A124" s="14"/>
      <c r="G124" s="536"/>
      <c r="H124" s="536"/>
      <c r="I124" s="536"/>
      <c r="J124" s="536"/>
      <c r="K124" s="536"/>
      <c r="L124" s="536"/>
      <c r="M124" s="536"/>
      <c r="N124" s="536"/>
      <c r="O124" s="536"/>
      <c r="P124" s="536"/>
    </row>
    <row r="125" spans="1:17" ht="24" thickBot="1">
      <c r="A125" s="178" t="s">
        <v>226</v>
      </c>
      <c r="G125" s="485"/>
      <c r="H125" s="485"/>
      <c r="I125" s="79" t="s">
        <v>379</v>
      </c>
      <c r="J125" s="485"/>
      <c r="K125" s="485"/>
      <c r="L125" s="485"/>
      <c r="M125" s="485"/>
      <c r="N125" s="79" t="s">
        <v>380</v>
      </c>
      <c r="O125" s="485"/>
      <c r="P125" s="485"/>
      <c r="Q125" s="537" t="str">
        <f>Q1</f>
        <v>AUGUST-2019</v>
      </c>
    </row>
    <row r="126" spans="1:17" ht="39.75" thickBot="1" thickTop="1">
      <c r="A126" s="527" t="s">
        <v>8</v>
      </c>
      <c r="B126" s="507" t="s">
        <v>9</v>
      </c>
      <c r="C126" s="508" t="s">
        <v>1</v>
      </c>
      <c r="D126" s="508" t="s">
        <v>2</v>
      </c>
      <c r="E126" s="508" t="s">
        <v>3</v>
      </c>
      <c r="F126" s="508" t="s">
        <v>10</v>
      </c>
      <c r="G126" s="506" t="str">
        <f>G5</f>
        <v>FINAL READING 31/08/2019</v>
      </c>
      <c r="H126" s="508" t="str">
        <f>H5</f>
        <v>INTIAL READING 01/08/2019</v>
      </c>
      <c r="I126" s="508" t="s">
        <v>4</v>
      </c>
      <c r="J126" s="508" t="s">
        <v>5</v>
      </c>
      <c r="K126" s="528" t="s">
        <v>6</v>
      </c>
      <c r="L126" s="506" t="str">
        <f>G5</f>
        <v>FINAL READING 31/08/2019</v>
      </c>
      <c r="M126" s="508" t="str">
        <f>H5</f>
        <v>INTIAL READING 01/08/2019</v>
      </c>
      <c r="N126" s="508" t="s">
        <v>4</v>
      </c>
      <c r="O126" s="508" t="s">
        <v>5</v>
      </c>
      <c r="P126" s="528" t="s">
        <v>6</v>
      </c>
      <c r="Q126" s="528" t="s">
        <v>293</v>
      </c>
    </row>
    <row r="127" spans="1:16" ht="8.25" customHeight="1" thickBot="1" thickTop="1">
      <c r="A127" s="12"/>
      <c r="B127" s="11"/>
      <c r="C127" s="10"/>
      <c r="D127" s="10"/>
      <c r="E127" s="10"/>
      <c r="F127" s="10"/>
      <c r="G127" s="536"/>
      <c r="H127" s="536"/>
      <c r="I127" s="536"/>
      <c r="J127" s="536"/>
      <c r="K127" s="536"/>
      <c r="L127" s="536"/>
      <c r="M127" s="536"/>
      <c r="N127" s="536"/>
      <c r="O127" s="536"/>
      <c r="P127" s="536"/>
    </row>
    <row r="128" spans="1:17" ht="15.75" customHeight="1" thickTop="1">
      <c r="A128" s="326"/>
      <c r="B128" s="327" t="s">
        <v>26</v>
      </c>
      <c r="C128" s="314"/>
      <c r="D128" s="308"/>
      <c r="E128" s="308"/>
      <c r="F128" s="308"/>
      <c r="G128" s="538"/>
      <c r="H128" s="539"/>
      <c r="I128" s="539"/>
      <c r="J128" s="539"/>
      <c r="K128" s="540"/>
      <c r="L128" s="538"/>
      <c r="M128" s="539"/>
      <c r="N128" s="539"/>
      <c r="O128" s="539"/>
      <c r="P128" s="540"/>
      <c r="Q128" s="535"/>
    </row>
    <row r="129" spans="1:17" ht="15.75" customHeight="1">
      <c r="A129" s="313">
        <v>1</v>
      </c>
      <c r="B129" s="334" t="s">
        <v>78</v>
      </c>
      <c r="C129" s="324">
        <v>5295192</v>
      </c>
      <c r="D129" s="316" t="s">
        <v>12</v>
      </c>
      <c r="E129" s="316" t="s">
        <v>330</v>
      </c>
      <c r="F129" s="324">
        <v>-100</v>
      </c>
      <c r="G129" s="330">
        <v>12760</v>
      </c>
      <c r="H129" s="331">
        <v>12737</v>
      </c>
      <c r="I129" s="331">
        <f>G129-H129</f>
        <v>23</v>
      </c>
      <c r="J129" s="331">
        <f>$F129*I129</f>
        <v>-2300</v>
      </c>
      <c r="K129" s="332">
        <f>J129/1000000</f>
        <v>-0.0023</v>
      </c>
      <c r="L129" s="330">
        <v>118281</v>
      </c>
      <c r="M129" s="331">
        <v>116677</v>
      </c>
      <c r="N129" s="331">
        <f>L129-M129</f>
        <v>1604</v>
      </c>
      <c r="O129" s="331">
        <f>$F129*N129</f>
        <v>-160400</v>
      </c>
      <c r="P129" s="332">
        <f>O129/1000000</f>
        <v>-0.1604</v>
      </c>
      <c r="Q129" s="452"/>
    </row>
    <row r="130" spans="1:17" ht="16.5">
      <c r="A130" s="313"/>
      <c r="B130" s="335" t="s">
        <v>38</v>
      </c>
      <c r="C130" s="324"/>
      <c r="D130" s="338"/>
      <c r="E130" s="338"/>
      <c r="F130" s="324"/>
      <c r="G130" s="330"/>
      <c r="H130" s="331"/>
      <c r="I130" s="331"/>
      <c r="J130" s="331"/>
      <c r="K130" s="332"/>
      <c r="L130" s="330"/>
      <c r="M130" s="331"/>
      <c r="N130" s="331"/>
      <c r="O130" s="331"/>
      <c r="P130" s="332"/>
      <c r="Q130" s="452"/>
    </row>
    <row r="131" spans="1:17" ht="16.5">
      <c r="A131" s="313">
        <v>2</v>
      </c>
      <c r="B131" s="334" t="s">
        <v>39</v>
      </c>
      <c r="C131" s="324">
        <v>5128435</v>
      </c>
      <c r="D131" s="337" t="s">
        <v>12</v>
      </c>
      <c r="E131" s="316" t="s">
        <v>330</v>
      </c>
      <c r="F131" s="324">
        <v>-800</v>
      </c>
      <c r="G131" s="330">
        <v>187</v>
      </c>
      <c r="H131" s="331">
        <v>172</v>
      </c>
      <c r="I131" s="331">
        <f>G131-H131</f>
        <v>15</v>
      </c>
      <c r="J131" s="331">
        <f>$F131*I131</f>
        <v>-12000</v>
      </c>
      <c r="K131" s="332">
        <f>J131/1000000</f>
        <v>-0.012</v>
      </c>
      <c r="L131" s="330">
        <v>10304</v>
      </c>
      <c r="M131" s="331">
        <v>9865</v>
      </c>
      <c r="N131" s="331">
        <f>L131-M131</f>
        <v>439</v>
      </c>
      <c r="O131" s="331">
        <f>$F131*N131</f>
        <v>-351200</v>
      </c>
      <c r="P131" s="332">
        <f>O131/1000000</f>
        <v>-0.3512</v>
      </c>
      <c r="Q131" s="452"/>
    </row>
    <row r="132" spans="1:17" ht="15.75" customHeight="1">
      <c r="A132" s="313"/>
      <c r="B132" s="335" t="s">
        <v>18</v>
      </c>
      <c r="C132" s="324"/>
      <c r="D132" s="337"/>
      <c r="E132" s="316"/>
      <c r="F132" s="324"/>
      <c r="G132" s="330"/>
      <c r="H132" s="331"/>
      <c r="I132" s="331"/>
      <c r="J132" s="331"/>
      <c r="K132" s="332"/>
      <c r="L132" s="330"/>
      <c r="M132" s="331"/>
      <c r="N132" s="331"/>
      <c r="O132" s="331"/>
      <c r="P132" s="332"/>
      <c r="Q132" s="452"/>
    </row>
    <row r="133" spans="1:17" ht="16.5">
      <c r="A133" s="313">
        <v>3</v>
      </c>
      <c r="B133" s="334" t="s">
        <v>19</v>
      </c>
      <c r="C133" s="324">
        <v>4864831</v>
      </c>
      <c r="D133" s="337" t="s">
        <v>12</v>
      </c>
      <c r="E133" s="316" t="s">
        <v>330</v>
      </c>
      <c r="F133" s="324">
        <v>-1000</v>
      </c>
      <c r="G133" s="330">
        <v>93</v>
      </c>
      <c r="H133" s="331">
        <v>38</v>
      </c>
      <c r="I133" s="331">
        <f>G133-H133</f>
        <v>55</v>
      </c>
      <c r="J133" s="331">
        <f>$F133*I133</f>
        <v>-55000</v>
      </c>
      <c r="K133" s="332">
        <f>J133/1000000</f>
        <v>-0.055</v>
      </c>
      <c r="L133" s="330">
        <v>35</v>
      </c>
      <c r="M133" s="331">
        <v>6</v>
      </c>
      <c r="N133" s="331">
        <f>L133-M133</f>
        <v>29</v>
      </c>
      <c r="O133" s="331">
        <f>$F133*N133</f>
        <v>-29000</v>
      </c>
      <c r="P133" s="332">
        <f>O133/1000000</f>
        <v>-0.029</v>
      </c>
      <c r="Q133" s="756"/>
    </row>
    <row r="134" spans="1:17" ht="16.5">
      <c r="A134" s="313">
        <v>4</v>
      </c>
      <c r="B134" s="334" t="s">
        <v>20</v>
      </c>
      <c r="C134" s="324">
        <v>4864825</v>
      </c>
      <c r="D134" s="337" t="s">
        <v>12</v>
      </c>
      <c r="E134" s="316" t="s">
        <v>330</v>
      </c>
      <c r="F134" s="324">
        <v>-133.33</v>
      </c>
      <c r="G134" s="330">
        <v>2209</v>
      </c>
      <c r="H134" s="331">
        <v>1401</v>
      </c>
      <c r="I134" s="331">
        <f>G134-H134</f>
        <v>808</v>
      </c>
      <c r="J134" s="331">
        <f>$F134*I134</f>
        <v>-107730.64000000001</v>
      </c>
      <c r="K134" s="332">
        <f>J134/1000000</f>
        <v>-0.10773064000000002</v>
      </c>
      <c r="L134" s="330">
        <v>217</v>
      </c>
      <c r="M134" s="331">
        <v>68</v>
      </c>
      <c r="N134" s="331">
        <f>L134-M134</f>
        <v>149</v>
      </c>
      <c r="O134" s="331">
        <f>$F134*N134</f>
        <v>-19866.170000000002</v>
      </c>
      <c r="P134" s="332">
        <f>O134/1000000</f>
        <v>-0.019866170000000002</v>
      </c>
      <c r="Q134" s="452"/>
    </row>
    <row r="135" spans="1:17" ht="16.5">
      <c r="A135" s="313"/>
      <c r="B135" s="334"/>
      <c r="G135" s="330"/>
      <c r="L135" s="330"/>
      <c r="Q135" s="452"/>
    </row>
    <row r="136" spans="1:17" ht="16.5">
      <c r="A136" s="541"/>
      <c r="B136" s="542" t="s">
        <v>46</v>
      </c>
      <c r="C136" s="312"/>
      <c r="D136" s="316"/>
      <c r="E136" s="316"/>
      <c r="F136" s="543"/>
      <c r="G136" s="544"/>
      <c r="H136" s="545"/>
      <c r="I136" s="331"/>
      <c r="J136" s="331"/>
      <c r="K136" s="332"/>
      <c r="L136" s="544"/>
      <c r="M136" s="545"/>
      <c r="N136" s="331"/>
      <c r="O136" s="331"/>
      <c r="P136" s="332"/>
      <c r="Q136" s="452"/>
    </row>
    <row r="137" spans="1:17" ht="16.5">
      <c r="A137" s="313">
        <v>5</v>
      </c>
      <c r="B137" s="489" t="s">
        <v>47</v>
      </c>
      <c r="C137" s="324">
        <v>4865149</v>
      </c>
      <c r="D137" s="338" t="s">
        <v>12</v>
      </c>
      <c r="E137" s="316" t="s">
        <v>330</v>
      </c>
      <c r="F137" s="324">
        <v>-187.5</v>
      </c>
      <c r="G137" s="330">
        <v>998689</v>
      </c>
      <c r="H137" s="331">
        <v>998711</v>
      </c>
      <c r="I137" s="331">
        <f>G137-H137</f>
        <v>-22</v>
      </c>
      <c r="J137" s="331">
        <f>$F137*I137</f>
        <v>4125</v>
      </c>
      <c r="K137" s="332">
        <f>J137/1000000</f>
        <v>0.004125</v>
      </c>
      <c r="L137" s="330">
        <v>999963</v>
      </c>
      <c r="M137" s="331">
        <v>999964</v>
      </c>
      <c r="N137" s="331">
        <f>L137-M137</f>
        <v>-1</v>
      </c>
      <c r="O137" s="331">
        <f>$F137*N137</f>
        <v>187.5</v>
      </c>
      <c r="P137" s="332">
        <f>O137/1000000</f>
        <v>0.0001875</v>
      </c>
      <c r="Q137" s="482"/>
    </row>
    <row r="138" spans="1:17" ht="16.5">
      <c r="A138" s="313"/>
      <c r="B138" s="335" t="s">
        <v>34</v>
      </c>
      <c r="C138" s="324"/>
      <c r="D138" s="338"/>
      <c r="E138" s="316"/>
      <c r="F138" s="324"/>
      <c r="G138" s="330"/>
      <c r="H138" s="331"/>
      <c r="I138" s="331"/>
      <c r="J138" s="331"/>
      <c r="K138" s="332"/>
      <c r="L138" s="330"/>
      <c r="M138" s="331"/>
      <c r="N138" s="331"/>
      <c r="O138" s="331"/>
      <c r="P138" s="332"/>
      <c r="Q138" s="452"/>
    </row>
    <row r="139" spans="1:17" ht="16.5">
      <c r="A139" s="313">
        <v>6</v>
      </c>
      <c r="B139" s="334" t="s">
        <v>344</v>
      </c>
      <c r="C139" s="324">
        <v>5128439</v>
      </c>
      <c r="D139" s="337" t="s">
        <v>12</v>
      </c>
      <c r="E139" s="316" t="s">
        <v>330</v>
      </c>
      <c r="F139" s="324">
        <v>-800</v>
      </c>
      <c r="G139" s="330">
        <v>945693</v>
      </c>
      <c r="H139" s="331">
        <v>947535</v>
      </c>
      <c r="I139" s="331">
        <f>G139-H139</f>
        <v>-1842</v>
      </c>
      <c r="J139" s="331">
        <f>$F139*I139</f>
        <v>1473600</v>
      </c>
      <c r="K139" s="332">
        <f>J139/1000000</f>
        <v>1.4736</v>
      </c>
      <c r="L139" s="330">
        <v>998182</v>
      </c>
      <c r="M139" s="331">
        <v>998182</v>
      </c>
      <c r="N139" s="331">
        <f>L139-M139</f>
        <v>0</v>
      </c>
      <c r="O139" s="331">
        <f>$F139*N139</f>
        <v>0</v>
      </c>
      <c r="P139" s="332">
        <f>O139/1000000</f>
        <v>0</v>
      </c>
      <c r="Q139" s="452"/>
    </row>
    <row r="140" spans="1:17" ht="16.5">
      <c r="A140" s="313"/>
      <c r="B140" s="336" t="s">
        <v>367</v>
      </c>
      <c r="C140" s="324"/>
      <c r="D140" s="337"/>
      <c r="E140" s="316"/>
      <c r="F140" s="324"/>
      <c r="G140" s="330"/>
      <c r="H140" s="331"/>
      <c r="I140" s="331"/>
      <c r="J140" s="331"/>
      <c r="K140" s="332"/>
      <c r="L140" s="330"/>
      <c r="M140" s="331"/>
      <c r="N140" s="331"/>
      <c r="O140" s="331"/>
      <c r="P140" s="332"/>
      <c r="Q140" s="452"/>
    </row>
    <row r="141" spans="1:17" s="316" customFormat="1" ht="14.25">
      <c r="A141" s="338">
        <v>7</v>
      </c>
      <c r="B141" s="757" t="s">
        <v>372</v>
      </c>
      <c r="C141" s="354">
        <v>4864971</v>
      </c>
      <c r="D141" s="337" t="s">
        <v>12</v>
      </c>
      <c r="E141" s="316" t="s">
        <v>330</v>
      </c>
      <c r="F141" s="337">
        <v>800</v>
      </c>
      <c r="G141" s="350">
        <v>0</v>
      </c>
      <c r="H141" s="338">
        <v>0</v>
      </c>
      <c r="I141" s="338">
        <f>G141-H141</f>
        <v>0</v>
      </c>
      <c r="J141" s="338">
        <f>$F141*I141</f>
        <v>0</v>
      </c>
      <c r="K141" s="338">
        <f>J141/1000000</f>
        <v>0</v>
      </c>
      <c r="L141" s="350">
        <v>999495</v>
      </c>
      <c r="M141" s="338">
        <v>999495</v>
      </c>
      <c r="N141" s="338">
        <f>L141-M141</f>
        <v>0</v>
      </c>
      <c r="O141" s="338">
        <f>$F141*N141</f>
        <v>0</v>
      </c>
      <c r="P141" s="338">
        <f>O141/1000000</f>
        <v>0</v>
      </c>
      <c r="Q141" s="475"/>
    </row>
    <row r="142" spans="1:17" s="654" customFormat="1" ht="18" customHeight="1">
      <c r="A142" s="350"/>
      <c r="B142" s="751" t="s">
        <v>435</v>
      </c>
      <c r="C142" s="354"/>
      <c r="D142" s="337"/>
      <c r="E142" s="316"/>
      <c r="F142" s="337"/>
      <c r="G142" s="350"/>
      <c r="H142" s="338"/>
      <c r="I142" s="338"/>
      <c r="J142" s="338"/>
      <c r="K142" s="338"/>
      <c r="L142" s="350"/>
      <c r="M142" s="338"/>
      <c r="N142" s="338"/>
      <c r="O142" s="338"/>
      <c r="P142" s="338"/>
      <c r="Q142" s="475"/>
    </row>
    <row r="143" spans="1:17" s="654" customFormat="1" ht="14.25">
      <c r="A143" s="350">
        <v>8</v>
      </c>
      <c r="B143" s="757" t="s">
        <v>436</v>
      </c>
      <c r="C143" s="354">
        <v>4864952</v>
      </c>
      <c r="D143" s="337" t="s">
        <v>12</v>
      </c>
      <c r="E143" s="316" t="s">
        <v>330</v>
      </c>
      <c r="F143" s="337">
        <v>-625</v>
      </c>
      <c r="G143" s="350">
        <v>993518</v>
      </c>
      <c r="H143" s="338">
        <v>993972</v>
      </c>
      <c r="I143" s="338">
        <f>G143-H143</f>
        <v>-454</v>
      </c>
      <c r="J143" s="338">
        <f>$F143*I143</f>
        <v>283750</v>
      </c>
      <c r="K143" s="338">
        <f>J143/1000000</f>
        <v>0.28375</v>
      </c>
      <c r="L143" s="350">
        <v>999990</v>
      </c>
      <c r="M143" s="338">
        <v>999990</v>
      </c>
      <c r="N143" s="338">
        <f>L143-M143</f>
        <v>0</v>
      </c>
      <c r="O143" s="338">
        <f>$F143*N143</f>
        <v>0</v>
      </c>
      <c r="P143" s="338">
        <f>O143/1000000</f>
        <v>0</v>
      </c>
      <c r="Q143" s="475"/>
    </row>
    <row r="144" spans="1:17" s="654" customFormat="1" ht="14.25">
      <c r="A144" s="350">
        <v>9</v>
      </c>
      <c r="B144" s="757" t="s">
        <v>436</v>
      </c>
      <c r="C144" s="354">
        <v>5129958</v>
      </c>
      <c r="D144" s="337" t="s">
        <v>12</v>
      </c>
      <c r="E144" s="316" t="s">
        <v>330</v>
      </c>
      <c r="F144" s="337">
        <v>-625</v>
      </c>
      <c r="G144" s="350">
        <v>993292</v>
      </c>
      <c r="H144" s="338">
        <v>994122</v>
      </c>
      <c r="I144" s="338">
        <f>G144-H144</f>
        <v>-830</v>
      </c>
      <c r="J144" s="338">
        <f>$F144*I144</f>
        <v>518750</v>
      </c>
      <c r="K144" s="338">
        <f>J144/1000000</f>
        <v>0.51875</v>
      </c>
      <c r="L144" s="350">
        <v>999844</v>
      </c>
      <c r="M144" s="338">
        <v>999844</v>
      </c>
      <c r="N144" s="338">
        <f>L144-M144</f>
        <v>0</v>
      </c>
      <c r="O144" s="338">
        <f>$F144*N144</f>
        <v>0</v>
      </c>
      <c r="P144" s="338">
        <f>O144/1000000</f>
        <v>0</v>
      </c>
      <c r="Q144" s="475"/>
    </row>
    <row r="145" spans="1:17" s="654" customFormat="1" ht="15">
      <c r="A145" s="350"/>
      <c r="B145" s="751" t="s">
        <v>438</v>
      </c>
      <c r="C145" s="354"/>
      <c r="D145" s="337"/>
      <c r="E145" s="316"/>
      <c r="F145" s="337"/>
      <c r="G145" s="350"/>
      <c r="H145" s="338"/>
      <c r="I145" s="338"/>
      <c r="J145" s="338"/>
      <c r="K145" s="338"/>
      <c r="L145" s="350"/>
      <c r="M145" s="338"/>
      <c r="N145" s="338"/>
      <c r="O145" s="338"/>
      <c r="P145" s="338"/>
      <c r="Q145" s="475"/>
    </row>
    <row r="146" spans="1:17" s="654" customFormat="1" ht="14.25">
      <c r="A146" s="350">
        <v>10</v>
      </c>
      <c r="B146" s="757" t="s">
        <v>439</v>
      </c>
      <c r="C146" s="354">
        <v>4865158</v>
      </c>
      <c r="D146" s="337" t="s">
        <v>12</v>
      </c>
      <c r="E146" s="316" t="s">
        <v>330</v>
      </c>
      <c r="F146" s="337">
        <v>-200</v>
      </c>
      <c r="G146" s="350">
        <v>999360</v>
      </c>
      <c r="H146" s="338">
        <v>999413</v>
      </c>
      <c r="I146" s="338">
        <f>G146-H146</f>
        <v>-53</v>
      </c>
      <c r="J146" s="338">
        <f>$F146*I146</f>
        <v>10600</v>
      </c>
      <c r="K146" s="338">
        <f>J146/1000000</f>
        <v>0.0106</v>
      </c>
      <c r="L146" s="350">
        <v>13800</v>
      </c>
      <c r="M146" s="338">
        <v>13065</v>
      </c>
      <c r="N146" s="338">
        <f>L146-M146</f>
        <v>735</v>
      </c>
      <c r="O146" s="338">
        <f>$F146*N146</f>
        <v>-147000</v>
      </c>
      <c r="P146" s="338">
        <f>O146/1000000</f>
        <v>-0.147</v>
      </c>
      <c r="Q146" s="475"/>
    </row>
    <row r="147" spans="1:17" s="654" customFormat="1" ht="14.25">
      <c r="A147" s="350">
        <v>11</v>
      </c>
      <c r="B147" s="757" t="s">
        <v>440</v>
      </c>
      <c r="C147" s="354">
        <v>4864816</v>
      </c>
      <c r="D147" s="337" t="s">
        <v>12</v>
      </c>
      <c r="E147" s="316" t="s">
        <v>330</v>
      </c>
      <c r="F147" s="337">
        <v>-187.5</v>
      </c>
      <c r="G147" s="350">
        <v>996866</v>
      </c>
      <c r="H147" s="338">
        <v>996930</v>
      </c>
      <c r="I147" s="338">
        <f>G147-H147</f>
        <v>-64</v>
      </c>
      <c r="J147" s="338">
        <f>$F147*I147</f>
        <v>12000</v>
      </c>
      <c r="K147" s="338">
        <f>J147/1000000</f>
        <v>0.012</v>
      </c>
      <c r="L147" s="350">
        <v>5711</v>
      </c>
      <c r="M147" s="338">
        <v>5538</v>
      </c>
      <c r="N147" s="338">
        <f>L147-M147</f>
        <v>173</v>
      </c>
      <c r="O147" s="338">
        <f>$F147*N147</f>
        <v>-32437.5</v>
      </c>
      <c r="P147" s="338">
        <f>O147/1000000</f>
        <v>-0.0324375</v>
      </c>
      <c r="Q147" s="475"/>
    </row>
    <row r="148" spans="1:17" s="654" customFormat="1" ht="14.25">
      <c r="A148" s="350">
        <v>12</v>
      </c>
      <c r="B148" s="757" t="s">
        <v>441</v>
      </c>
      <c r="C148" s="354">
        <v>4864808</v>
      </c>
      <c r="D148" s="337" t="s">
        <v>12</v>
      </c>
      <c r="E148" s="316" t="s">
        <v>330</v>
      </c>
      <c r="F148" s="337">
        <v>-187.5</v>
      </c>
      <c r="G148" s="350">
        <v>998660</v>
      </c>
      <c r="H148" s="338">
        <v>998710</v>
      </c>
      <c r="I148" s="338">
        <f>G148-H148</f>
        <v>-50</v>
      </c>
      <c r="J148" s="338">
        <f>$F148*I148</f>
        <v>9375</v>
      </c>
      <c r="K148" s="338">
        <f>J148/1000000</f>
        <v>0.009375</v>
      </c>
      <c r="L148" s="350">
        <v>4142</v>
      </c>
      <c r="M148" s="338">
        <v>4059</v>
      </c>
      <c r="N148" s="338">
        <f>L148-M148</f>
        <v>83</v>
      </c>
      <c r="O148" s="338">
        <f>$F148*N148</f>
        <v>-15562.5</v>
      </c>
      <c r="P148" s="338">
        <f>O148/1000000</f>
        <v>-0.0155625</v>
      </c>
      <c r="Q148" s="475"/>
    </row>
    <row r="149" spans="1:17" s="654" customFormat="1" ht="14.25">
      <c r="A149" s="350">
        <v>13</v>
      </c>
      <c r="B149" s="757" t="s">
        <v>442</v>
      </c>
      <c r="C149" s="354">
        <v>4865005</v>
      </c>
      <c r="D149" s="337" t="s">
        <v>12</v>
      </c>
      <c r="E149" s="316" t="s">
        <v>330</v>
      </c>
      <c r="F149" s="337">
        <v>-250</v>
      </c>
      <c r="G149" s="350">
        <v>2085</v>
      </c>
      <c r="H149" s="338">
        <v>1913</v>
      </c>
      <c r="I149" s="338">
        <f>G149-H149</f>
        <v>172</v>
      </c>
      <c r="J149" s="338">
        <f>$F149*I149</f>
        <v>-43000</v>
      </c>
      <c r="K149" s="338">
        <f>J149/1000000</f>
        <v>-0.043</v>
      </c>
      <c r="L149" s="350">
        <v>7436</v>
      </c>
      <c r="M149" s="338">
        <v>7171</v>
      </c>
      <c r="N149" s="338">
        <f>L149-M149</f>
        <v>265</v>
      </c>
      <c r="O149" s="338">
        <f>$F149*N149</f>
        <v>-66250</v>
      </c>
      <c r="P149" s="338">
        <f>O149/1000000</f>
        <v>-0.06625</v>
      </c>
      <c r="Q149" s="475"/>
    </row>
    <row r="150" spans="1:17" s="754" customFormat="1" ht="15" thickBot="1">
      <c r="A150" s="691">
        <v>14</v>
      </c>
      <c r="B150" s="752" t="s">
        <v>443</v>
      </c>
      <c r="C150" s="753">
        <v>4864822</v>
      </c>
      <c r="D150" s="758" t="s">
        <v>12</v>
      </c>
      <c r="E150" s="754" t="s">
        <v>330</v>
      </c>
      <c r="F150" s="753">
        <v>-100</v>
      </c>
      <c r="G150" s="691">
        <v>999764</v>
      </c>
      <c r="H150" s="753">
        <v>999653</v>
      </c>
      <c r="I150" s="753">
        <f>G150-H150</f>
        <v>111</v>
      </c>
      <c r="J150" s="753">
        <f>$F150*I150</f>
        <v>-11100</v>
      </c>
      <c r="K150" s="753">
        <f>J150/1000000</f>
        <v>-0.0111</v>
      </c>
      <c r="L150" s="691">
        <v>25672</v>
      </c>
      <c r="M150" s="753">
        <v>23136</v>
      </c>
      <c r="N150" s="753">
        <f>L150-M150</f>
        <v>2536</v>
      </c>
      <c r="O150" s="753">
        <f>$F150*N150</f>
        <v>-253600</v>
      </c>
      <c r="P150" s="753">
        <f>O150/1000000</f>
        <v>-0.2536</v>
      </c>
      <c r="Q150" s="759"/>
    </row>
    <row r="151" ht="15.75" thickTop="1">
      <c r="L151" s="331"/>
    </row>
    <row r="152" spans="2:16" ht="18">
      <c r="B152" s="306" t="s">
        <v>294</v>
      </c>
      <c r="K152" s="149">
        <f>SUM(K129:K150)</f>
        <v>2.08106936</v>
      </c>
      <c r="P152" s="149">
        <f>SUM(P129:P150)</f>
        <v>-1.0751286700000002</v>
      </c>
    </row>
    <row r="153" spans="11:16" ht="15.75">
      <c r="K153" s="84"/>
      <c r="P153" s="84"/>
    </row>
    <row r="154" spans="11:16" ht="15.75">
      <c r="K154" s="84"/>
      <c r="P154" s="84"/>
    </row>
    <row r="155" spans="11:16" ht="15.75">
      <c r="K155" s="84"/>
      <c r="P155" s="84"/>
    </row>
    <row r="156" spans="11:16" ht="15.75">
      <c r="K156" s="84"/>
      <c r="P156" s="84"/>
    </row>
    <row r="157" spans="11:16" ht="15.75">
      <c r="K157" s="84"/>
      <c r="P157" s="84"/>
    </row>
    <row r="158" ht="13.5" thickBot="1"/>
    <row r="159" spans="1:17" ht="31.5" customHeight="1">
      <c r="A159" s="135" t="s">
        <v>229</v>
      </c>
      <c r="B159" s="136"/>
      <c r="C159" s="136"/>
      <c r="D159" s="137"/>
      <c r="E159" s="138"/>
      <c r="F159" s="137"/>
      <c r="G159" s="137"/>
      <c r="H159" s="136"/>
      <c r="I159" s="139"/>
      <c r="J159" s="140"/>
      <c r="K159" s="141"/>
      <c r="L159" s="547"/>
      <c r="M159" s="547"/>
      <c r="N159" s="547"/>
      <c r="O159" s="547"/>
      <c r="P159" s="547"/>
      <c r="Q159" s="548"/>
    </row>
    <row r="160" spans="1:17" ht="28.5" customHeight="1">
      <c r="A160" s="142" t="s">
        <v>291</v>
      </c>
      <c r="B160" s="81"/>
      <c r="C160" s="81"/>
      <c r="D160" s="81"/>
      <c r="E160" s="82"/>
      <c r="F160" s="81"/>
      <c r="G160" s="81"/>
      <c r="H160" s="81"/>
      <c r="I160" s="83"/>
      <c r="J160" s="81"/>
      <c r="K160" s="134">
        <f>K118</f>
        <v>-8.88559876125637</v>
      </c>
      <c r="L160" s="485"/>
      <c r="M160" s="485"/>
      <c r="N160" s="485"/>
      <c r="O160" s="485"/>
      <c r="P160" s="134">
        <f>P118</f>
        <v>3.2874235024448213</v>
      </c>
      <c r="Q160" s="549"/>
    </row>
    <row r="161" spans="1:17" ht="28.5" customHeight="1">
      <c r="A161" s="142" t="s">
        <v>292</v>
      </c>
      <c r="B161" s="81"/>
      <c r="C161" s="81"/>
      <c r="D161" s="81"/>
      <c r="E161" s="82"/>
      <c r="F161" s="81"/>
      <c r="G161" s="81"/>
      <c r="H161" s="81"/>
      <c r="I161" s="83"/>
      <c r="J161" s="81"/>
      <c r="K161" s="134">
        <f>K152</f>
        <v>2.08106936</v>
      </c>
      <c r="L161" s="485"/>
      <c r="M161" s="485"/>
      <c r="N161" s="485"/>
      <c r="O161" s="485"/>
      <c r="P161" s="134">
        <f>P152</f>
        <v>-1.0751286700000002</v>
      </c>
      <c r="Q161" s="549"/>
    </row>
    <row r="162" spans="1:17" ht="28.5" customHeight="1">
      <c r="A162" s="142" t="s">
        <v>230</v>
      </c>
      <c r="B162" s="81"/>
      <c r="C162" s="81"/>
      <c r="D162" s="81"/>
      <c r="E162" s="82"/>
      <c r="F162" s="81"/>
      <c r="G162" s="81"/>
      <c r="H162" s="81"/>
      <c r="I162" s="83"/>
      <c r="J162" s="81"/>
      <c r="K162" s="134">
        <f>'ROHTAK ROAD'!K43</f>
        <v>0.163925</v>
      </c>
      <c r="L162" s="485"/>
      <c r="M162" s="485"/>
      <c r="N162" s="485"/>
      <c r="O162" s="485"/>
      <c r="P162" s="134">
        <f>'ROHTAK ROAD'!P43</f>
        <v>0.1035</v>
      </c>
      <c r="Q162" s="549"/>
    </row>
    <row r="163" spans="1:17" ht="27.75" customHeight="1" thickBot="1">
      <c r="A163" s="144" t="s">
        <v>231</v>
      </c>
      <c r="B163" s="143"/>
      <c r="C163" s="143"/>
      <c r="D163" s="143"/>
      <c r="E163" s="143"/>
      <c r="F163" s="143"/>
      <c r="G163" s="143"/>
      <c r="H163" s="143"/>
      <c r="I163" s="143"/>
      <c r="J163" s="143"/>
      <c r="K163" s="409">
        <f>SUM(K160:K162)</f>
        <v>-6.64060440125637</v>
      </c>
      <c r="L163" s="550"/>
      <c r="M163" s="550"/>
      <c r="N163" s="550"/>
      <c r="O163" s="550"/>
      <c r="P163" s="409">
        <f>SUM(P160:P162)</f>
        <v>2.315794832444821</v>
      </c>
      <c r="Q163" s="551"/>
    </row>
    <row r="167" ht="13.5" thickBot="1">
      <c r="A167" s="234"/>
    </row>
    <row r="168" spans="1:17" ht="12.75">
      <c r="A168" s="552"/>
      <c r="B168" s="553"/>
      <c r="C168" s="553"/>
      <c r="D168" s="553"/>
      <c r="E168" s="553"/>
      <c r="F168" s="553"/>
      <c r="G168" s="553"/>
      <c r="H168" s="547"/>
      <c r="I168" s="547"/>
      <c r="J168" s="547"/>
      <c r="K168" s="547"/>
      <c r="L168" s="547"/>
      <c r="M168" s="547"/>
      <c r="N168" s="547"/>
      <c r="O168" s="547"/>
      <c r="P168" s="547"/>
      <c r="Q168" s="548"/>
    </row>
    <row r="169" spans="1:17" ht="23.25">
      <c r="A169" s="554" t="s">
        <v>311</v>
      </c>
      <c r="B169" s="555"/>
      <c r="C169" s="555"/>
      <c r="D169" s="555"/>
      <c r="E169" s="555"/>
      <c r="F169" s="555"/>
      <c r="G169" s="555"/>
      <c r="H169" s="485"/>
      <c r="I169" s="485"/>
      <c r="J169" s="485"/>
      <c r="K169" s="485"/>
      <c r="L169" s="485"/>
      <c r="M169" s="485"/>
      <c r="N169" s="485"/>
      <c r="O169" s="485"/>
      <c r="P169" s="485"/>
      <c r="Q169" s="549"/>
    </row>
    <row r="170" spans="1:17" ht="12.75">
      <c r="A170" s="556"/>
      <c r="B170" s="555"/>
      <c r="C170" s="555"/>
      <c r="D170" s="555"/>
      <c r="E170" s="555"/>
      <c r="F170" s="555"/>
      <c r="G170" s="555"/>
      <c r="H170" s="485"/>
      <c r="I170" s="485"/>
      <c r="J170" s="485"/>
      <c r="K170" s="485"/>
      <c r="L170" s="485"/>
      <c r="M170" s="485"/>
      <c r="N170" s="485"/>
      <c r="O170" s="485"/>
      <c r="P170" s="485"/>
      <c r="Q170" s="549"/>
    </row>
    <row r="171" spans="1:17" ht="15.75">
      <c r="A171" s="557"/>
      <c r="B171" s="558"/>
      <c r="C171" s="558"/>
      <c r="D171" s="558"/>
      <c r="E171" s="558"/>
      <c r="F171" s="558"/>
      <c r="G171" s="558"/>
      <c r="H171" s="485"/>
      <c r="I171" s="485"/>
      <c r="J171" s="485"/>
      <c r="K171" s="559" t="s">
        <v>323</v>
      </c>
      <c r="L171" s="485"/>
      <c r="M171" s="485"/>
      <c r="N171" s="485"/>
      <c r="O171" s="485"/>
      <c r="P171" s="559" t="s">
        <v>324</v>
      </c>
      <c r="Q171" s="549"/>
    </row>
    <row r="172" spans="1:17" ht="12.75">
      <c r="A172" s="560"/>
      <c r="B172" s="93"/>
      <c r="C172" s="93"/>
      <c r="D172" s="93"/>
      <c r="E172" s="93"/>
      <c r="F172" s="93"/>
      <c r="G172" s="93"/>
      <c r="H172" s="485"/>
      <c r="I172" s="485"/>
      <c r="J172" s="485"/>
      <c r="K172" s="485"/>
      <c r="L172" s="485"/>
      <c r="M172" s="485"/>
      <c r="N172" s="485"/>
      <c r="O172" s="485"/>
      <c r="P172" s="485"/>
      <c r="Q172" s="549"/>
    </row>
    <row r="173" spans="1:17" ht="12.75">
      <c r="A173" s="560"/>
      <c r="B173" s="93"/>
      <c r="C173" s="93"/>
      <c r="D173" s="93"/>
      <c r="E173" s="93"/>
      <c r="F173" s="93"/>
      <c r="G173" s="93"/>
      <c r="H173" s="485"/>
      <c r="I173" s="485"/>
      <c r="J173" s="485"/>
      <c r="K173" s="485"/>
      <c r="L173" s="485"/>
      <c r="M173" s="485"/>
      <c r="N173" s="485"/>
      <c r="O173" s="485"/>
      <c r="P173" s="485"/>
      <c r="Q173" s="549"/>
    </row>
    <row r="174" spans="1:17" ht="24.75" customHeight="1">
      <c r="A174" s="561" t="s">
        <v>314</v>
      </c>
      <c r="B174" s="562"/>
      <c r="C174" s="562"/>
      <c r="D174" s="563"/>
      <c r="E174" s="563"/>
      <c r="F174" s="564"/>
      <c r="G174" s="563"/>
      <c r="H174" s="485"/>
      <c r="I174" s="485"/>
      <c r="J174" s="485"/>
      <c r="K174" s="565">
        <f>K163</f>
        <v>-6.64060440125637</v>
      </c>
      <c r="L174" s="563" t="s">
        <v>312</v>
      </c>
      <c r="M174" s="485"/>
      <c r="N174" s="485"/>
      <c r="O174" s="485"/>
      <c r="P174" s="565">
        <f>P163</f>
        <v>2.315794832444821</v>
      </c>
      <c r="Q174" s="566" t="s">
        <v>312</v>
      </c>
    </row>
    <row r="175" spans="1:17" ht="15">
      <c r="A175" s="567"/>
      <c r="B175" s="568"/>
      <c r="C175" s="568"/>
      <c r="D175" s="555"/>
      <c r="E175" s="555"/>
      <c r="F175" s="569"/>
      <c r="G175" s="555"/>
      <c r="H175" s="485"/>
      <c r="I175" s="485"/>
      <c r="J175" s="485"/>
      <c r="K175" s="545"/>
      <c r="L175" s="555"/>
      <c r="M175" s="485"/>
      <c r="N175" s="485"/>
      <c r="O175" s="485"/>
      <c r="P175" s="545"/>
      <c r="Q175" s="570"/>
    </row>
    <row r="176" spans="1:17" ht="22.5" customHeight="1">
      <c r="A176" s="571" t="s">
        <v>313</v>
      </c>
      <c r="B176" s="44"/>
      <c r="C176" s="44"/>
      <c r="D176" s="555"/>
      <c r="E176" s="555"/>
      <c r="F176" s="572"/>
      <c r="G176" s="563"/>
      <c r="H176" s="485"/>
      <c r="I176" s="485"/>
      <c r="J176" s="485"/>
      <c r="K176" s="565">
        <f>'STEPPED UP GENCO'!K42</f>
        <v>-1.3187671375000003</v>
      </c>
      <c r="L176" s="563" t="s">
        <v>312</v>
      </c>
      <c r="M176" s="485"/>
      <c r="N176" s="485"/>
      <c r="O176" s="485"/>
      <c r="P176" s="565">
        <f>'STEPPED UP GENCO'!P42</f>
        <v>0.09906983749999998</v>
      </c>
      <c r="Q176" s="566" t="s">
        <v>312</v>
      </c>
    </row>
    <row r="177" spans="1:17" ht="12.75">
      <c r="A177" s="573"/>
      <c r="B177" s="485"/>
      <c r="C177" s="485"/>
      <c r="D177" s="485"/>
      <c r="E177" s="485"/>
      <c r="F177" s="485"/>
      <c r="G177" s="485"/>
      <c r="H177" s="485"/>
      <c r="I177" s="485"/>
      <c r="J177" s="485"/>
      <c r="K177" s="485"/>
      <c r="L177" s="485"/>
      <c r="M177" s="485"/>
      <c r="N177" s="485"/>
      <c r="O177" s="485"/>
      <c r="P177" s="485"/>
      <c r="Q177" s="549"/>
    </row>
    <row r="178" spans="1:17" ht="2.25" customHeight="1">
      <c r="A178" s="573"/>
      <c r="B178" s="485"/>
      <c r="C178" s="485"/>
      <c r="D178" s="485"/>
      <c r="E178" s="485"/>
      <c r="F178" s="485"/>
      <c r="G178" s="485"/>
      <c r="H178" s="485"/>
      <c r="I178" s="485"/>
      <c r="J178" s="485"/>
      <c r="K178" s="485"/>
      <c r="L178" s="485"/>
      <c r="M178" s="485"/>
      <c r="N178" s="485"/>
      <c r="O178" s="485"/>
      <c r="P178" s="485"/>
      <c r="Q178" s="549"/>
    </row>
    <row r="179" spans="1:17" ht="7.5" customHeight="1">
      <c r="A179" s="573"/>
      <c r="B179" s="485"/>
      <c r="C179" s="485"/>
      <c r="D179" s="485"/>
      <c r="E179" s="485"/>
      <c r="F179" s="485"/>
      <c r="G179" s="485"/>
      <c r="H179" s="485"/>
      <c r="I179" s="485"/>
      <c r="J179" s="485"/>
      <c r="K179" s="485"/>
      <c r="L179" s="485"/>
      <c r="M179" s="485"/>
      <c r="N179" s="485"/>
      <c r="O179" s="485"/>
      <c r="P179" s="485"/>
      <c r="Q179" s="549"/>
    </row>
    <row r="180" spans="1:17" ht="21" thickBot="1">
      <c r="A180" s="574"/>
      <c r="B180" s="550"/>
      <c r="C180" s="550"/>
      <c r="D180" s="550"/>
      <c r="E180" s="550"/>
      <c r="F180" s="550"/>
      <c r="G180" s="550"/>
      <c r="H180" s="575"/>
      <c r="I180" s="575"/>
      <c r="J180" s="576" t="s">
        <v>315</v>
      </c>
      <c r="K180" s="577">
        <f>SUM(K174:K179)</f>
        <v>-7.95937153875637</v>
      </c>
      <c r="L180" s="575" t="s">
        <v>312</v>
      </c>
      <c r="M180" s="578"/>
      <c r="N180" s="550"/>
      <c r="O180" s="550"/>
      <c r="P180" s="577">
        <f>SUM(P174:P179)</f>
        <v>2.414864669944821</v>
      </c>
      <c r="Q180" s="579" t="s">
        <v>312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7" max="16" man="1"/>
    <brk id="123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G17" sqref="G17"/>
    </sheetView>
  </sheetViews>
  <sheetFormatPr defaultColWidth="9.140625" defaultRowHeight="12.75"/>
  <cols>
    <col min="1" max="1" width="6.8515625" style="448" customWidth="1"/>
    <col min="2" max="2" width="12.00390625" style="448" customWidth="1"/>
    <col min="3" max="3" width="9.8515625" style="448" bestFit="1" customWidth="1"/>
    <col min="4" max="5" width="9.140625" style="448" customWidth="1"/>
    <col min="6" max="6" width="9.28125" style="448" bestFit="1" customWidth="1"/>
    <col min="7" max="7" width="13.00390625" style="448" customWidth="1"/>
    <col min="8" max="8" width="12.140625" style="448" customWidth="1"/>
    <col min="9" max="9" width="9.28125" style="448" bestFit="1" customWidth="1"/>
    <col min="10" max="10" width="10.57421875" style="448" bestFit="1" customWidth="1"/>
    <col min="11" max="11" width="10.00390625" style="448" customWidth="1"/>
    <col min="12" max="13" width="11.8515625" style="448" customWidth="1"/>
    <col min="14" max="14" width="9.28125" style="448" bestFit="1" customWidth="1"/>
    <col min="15" max="15" width="10.57421875" style="448" bestFit="1" customWidth="1"/>
    <col min="16" max="16" width="12.7109375" style="448" customWidth="1"/>
    <col min="17" max="17" width="12.28125" style="448" customWidth="1"/>
    <col min="18" max="16384" width="9.140625" style="448" customWidth="1"/>
  </cols>
  <sheetData>
    <row r="1" spans="1:16" ht="24" thickBot="1">
      <c r="A1" s="3"/>
      <c r="G1" s="485"/>
      <c r="H1" s="485"/>
      <c r="I1" s="45" t="s">
        <v>379</v>
      </c>
      <c r="J1" s="485"/>
      <c r="K1" s="485"/>
      <c r="L1" s="485"/>
      <c r="M1" s="485"/>
      <c r="N1" s="45" t="s">
        <v>380</v>
      </c>
      <c r="O1" s="485"/>
      <c r="P1" s="485"/>
    </row>
    <row r="2" spans="1:17" ht="39.75" thickBot="1" thickTop="1">
      <c r="A2" s="506" t="s">
        <v>8</v>
      </c>
      <c r="B2" s="507" t="s">
        <v>9</v>
      </c>
      <c r="C2" s="508" t="s">
        <v>1</v>
      </c>
      <c r="D2" s="508" t="s">
        <v>2</v>
      </c>
      <c r="E2" s="508" t="s">
        <v>3</v>
      </c>
      <c r="F2" s="508" t="s">
        <v>10</v>
      </c>
      <c r="G2" s="506" t="str">
        <f>NDPL!G5</f>
        <v>FINAL READING 31/08/2019</v>
      </c>
      <c r="H2" s="508" t="str">
        <f>NDPL!H5</f>
        <v>INTIAL READING 01/08/2019</v>
      </c>
      <c r="I2" s="508" t="s">
        <v>4</v>
      </c>
      <c r="J2" s="508" t="s">
        <v>5</v>
      </c>
      <c r="K2" s="508" t="s">
        <v>6</v>
      </c>
      <c r="L2" s="506" t="str">
        <f>NDPL!G5</f>
        <v>FINAL READING 31/08/2019</v>
      </c>
      <c r="M2" s="508" t="str">
        <f>NDPL!H5</f>
        <v>INTIAL READING 01/08/2019</v>
      </c>
      <c r="N2" s="508" t="s">
        <v>4</v>
      </c>
      <c r="O2" s="508" t="s">
        <v>5</v>
      </c>
      <c r="P2" s="528" t="s">
        <v>6</v>
      </c>
      <c r="Q2" s="678"/>
    </row>
    <row r="3" ht="14.25" thickBot="1" thickTop="1"/>
    <row r="4" spans="1:17" ht="13.5" thickTop="1">
      <c r="A4" s="461"/>
      <c r="B4" s="247" t="s">
        <v>325</v>
      </c>
      <c r="C4" s="460"/>
      <c r="D4" s="460"/>
      <c r="E4" s="460"/>
      <c r="F4" s="587"/>
      <c r="G4" s="461"/>
      <c r="H4" s="460"/>
      <c r="I4" s="460"/>
      <c r="J4" s="460"/>
      <c r="K4" s="587"/>
      <c r="L4" s="461"/>
      <c r="M4" s="460"/>
      <c r="N4" s="460"/>
      <c r="O4" s="460"/>
      <c r="P4" s="587"/>
      <c r="Q4" s="535"/>
    </row>
    <row r="5" spans="1:17" ht="12.75">
      <c r="A5" s="679"/>
      <c r="B5" s="123" t="s">
        <v>329</v>
      </c>
      <c r="C5" s="124" t="s">
        <v>264</v>
      </c>
      <c r="D5" s="485"/>
      <c r="E5" s="485"/>
      <c r="F5" s="672"/>
      <c r="G5" s="679"/>
      <c r="H5" s="485"/>
      <c r="I5" s="485"/>
      <c r="J5" s="485"/>
      <c r="K5" s="672"/>
      <c r="L5" s="679"/>
      <c r="M5" s="485"/>
      <c r="N5" s="485"/>
      <c r="O5" s="485"/>
      <c r="P5" s="672"/>
      <c r="Q5" s="452"/>
    </row>
    <row r="6" spans="1:17" ht="15">
      <c r="A6" s="484">
        <v>1</v>
      </c>
      <c r="B6" s="485" t="s">
        <v>326</v>
      </c>
      <c r="C6" s="486">
        <v>5100238</v>
      </c>
      <c r="D6" s="121" t="s">
        <v>12</v>
      </c>
      <c r="E6" s="121" t="s">
        <v>266</v>
      </c>
      <c r="F6" s="487">
        <v>750</v>
      </c>
      <c r="G6" s="330">
        <v>50023</v>
      </c>
      <c r="H6" s="267">
        <v>48753</v>
      </c>
      <c r="I6" s="389">
        <f>G6-H6</f>
        <v>1270</v>
      </c>
      <c r="J6" s="389">
        <f>$F6*I6</f>
        <v>952500</v>
      </c>
      <c r="K6" s="471">
        <f>J6/1000000</f>
        <v>0.9525</v>
      </c>
      <c r="L6" s="330">
        <v>999899</v>
      </c>
      <c r="M6" s="267">
        <v>999899</v>
      </c>
      <c r="N6" s="389">
        <f>L6-M6</f>
        <v>0</v>
      </c>
      <c r="O6" s="389">
        <f>$F6*N6</f>
        <v>0</v>
      </c>
      <c r="P6" s="471">
        <f>O6/1000000</f>
        <v>0</v>
      </c>
      <c r="Q6" s="464"/>
    </row>
    <row r="7" spans="1:17" s="744" customFormat="1" ht="15">
      <c r="A7" s="734">
        <v>2</v>
      </c>
      <c r="B7" s="735" t="s">
        <v>327</v>
      </c>
      <c r="C7" s="736">
        <v>5295188</v>
      </c>
      <c r="D7" s="737" t="s">
        <v>12</v>
      </c>
      <c r="E7" s="737" t="s">
        <v>266</v>
      </c>
      <c r="F7" s="738">
        <v>1500</v>
      </c>
      <c r="G7" s="739" t="e">
        <v>#N/A</v>
      </c>
      <c r="H7" s="740" t="e">
        <v>#N/A</v>
      </c>
      <c r="I7" s="741" t="e">
        <f>G7-H7</f>
        <v>#N/A</v>
      </c>
      <c r="J7" s="741" t="e">
        <f>$F7*I7</f>
        <v>#N/A</v>
      </c>
      <c r="K7" s="742" t="e">
        <f>J7/1000000</f>
        <v>#N/A</v>
      </c>
      <c r="L7" s="739" t="e">
        <v>#N/A</v>
      </c>
      <c r="M7" s="740" t="e">
        <v>#N/A</v>
      </c>
      <c r="N7" s="741" t="e">
        <f>L7-M7</f>
        <v>#N/A</v>
      </c>
      <c r="O7" s="741" t="e">
        <f>$F7*N7</f>
        <v>#N/A</v>
      </c>
      <c r="P7" s="742" t="e">
        <f>O7/1000000</f>
        <v>#N/A</v>
      </c>
      <c r="Q7" s="743"/>
    </row>
    <row r="8" spans="1:17" s="524" customFormat="1" ht="15">
      <c r="A8" s="515">
        <v>3</v>
      </c>
      <c r="B8" s="516" t="s">
        <v>328</v>
      </c>
      <c r="C8" s="517">
        <v>4864840</v>
      </c>
      <c r="D8" s="518" t="s">
        <v>12</v>
      </c>
      <c r="E8" s="518" t="s">
        <v>266</v>
      </c>
      <c r="F8" s="519">
        <v>750</v>
      </c>
      <c r="G8" s="520">
        <v>823075</v>
      </c>
      <c r="H8" s="331">
        <v>823882</v>
      </c>
      <c r="I8" s="521">
        <f>G8-H8</f>
        <v>-807</v>
      </c>
      <c r="J8" s="521">
        <f>$F8*I8</f>
        <v>-605250</v>
      </c>
      <c r="K8" s="522">
        <f>J8/1000000</f>
        <v>-0.60525</v>
      </c>
      <c r="L8" s="520">
        <v>998653</v>
      </c>
      <c r="M8" s="331">
        <v>998653</v>
      </c>
      <c r="N8" s="521">
        <f>L8-M8</f>
        <v>0</v>
      </c>
      <c r="O8" s="521">
        <f>$F8*N8</f>
        <v>0</v>
      </c>
      <c r="P8" s="522">
        <f>O8/1000000</f>
        <v>0</v>
      </c>
      <c r="Q8" s="523"/>
    </row>
    <row r="9" spans="1:17" ht="12.75">
      <c r="A9" s="484"/>
      <c r="B9" s="485"/>
      <c r="C9" s="486"/>
      <c r="D9" s="485"/>
      <c r="E9" s="485"/>
      <c r="F9" s="487"/>
      <c r="G9" s="484"/>
      <c r="H9" s="486"/>
      <c r="I9" s="485"/>
      <c r="J9" s="485"/>
      <c r="K9" s="672"/>
      <c r="L9" s="484"/>
      <c r="M9" s="486"/>
      <c r="N9" s="485"/>
      <c r="O9" s="485"/>
      <c r="P9" s="672"/>
      <c r="Q9" s="452"/>
    </row>
    <row r="10" spans="1:17" ht="12.75">
      <c r="A10" s="679"/>
      <c r="B10" s="485"/>
      <c r="C10" s="485"/>
      <c r="D10" s="485"/>
      <c r="E10" s="485"/>
      <c r="F10" s="672"/>
      <c r="G10" s="484"/>
      <c r="H10" s="486"/>
      <c r="I10" s="485"/>
      <c r="J10" s="485"/>
      <c r="K10" s="672"/>
      <c r="L10" s="484"/>
      <c r="M10" s="486"/>
      <c r="N10" s="485"/>
      <c r="O10" s="485"/>
      <c r="P10" s="672"/>
      <c r="Q10" s="452"/>
    </row>
    <row r="11" spans="1:17" ht="12.75">
      <c r="A11" s="679"/>
      <c r="B11" s="485"/>
      <c r="C11" s="485"/>
      <c r="D11" s="485"/>
      <c r="E11" s="485"/>
      <c r="F11" s="672"/>
      <c r="G11" s="484"/>
      <c r="H11" s="486"/>
      <c r="I11" s="485"/>
      <c r="J11" s="485"/>
      <c r="K11" s="672"/>
      <c r="L11" s="484"/>
      <c r="M11" s="486"/>
      <c r="N11" s="485"/>
      <c r="O11" s="485"/>
      <c r="P11" s="672"/>
      <c r="Q11" s="452"/>
    </row>
    <row r="12" spans="1:17" ht="12.75">
      <c r="A12" s="679"/>
      <c r="B12" s="485"/>
      <c r="C12" s="485"/>
      <c r="D12" s="485"/>
      <c r="E12" s="485"/>
      <c r="F12" s="672"/>
      <c r="G12" s="484"/>
      <c r="H12" s="486"/>
      <c r="I12" s="124" t="s">
        <v>302</v>
      </c>
      <c r="J12" s="485"/>
      <c r="K12" s="530" t="e">
        <f>SUM(K6:K8)</f>
        <v>#N/A</v>
      </c>
      <c r="L12" s="484"/>
      <c r="M12" s="486"/>
      <c r="N12" s="124" t="s">
        <v>302</v>
      </c>
      <c r="O12" s="485"/>
      <c r="P12" s="530" t="e">
        <f>SUM(P6:P8)</f>
        <v>#N/A</v>
      </c>
      <c r="Q12" s="452"/>
    </row>
    <row r="13" spans="1:17" ht="12.75">
      <c r="A13" s="679"/>
      <c r="B13" s="485"/>
      <c r="C13" s="485"/>
      <c r="D13" s="485"/>
      <c r="E13" s="485"/>
      <c r="F13" s="672"/>
      <c r="G13" s="484"/>
      <c r="H13" s="486"/>
      <c r="I13" s="300"/>
      <c r="J13" s="485"/>
      <c r="K13" s="187"/>
      <c r="L13" s="484"/>
      <c r="M13" s="486"/>
      <c r="N13" s="300"/>
      <c r="O13" s="485"/>
      <c r="P13" s="187"/>
      <c r="Q13" s="452"/>
    </row>
    <row r="14" spans="1:17" ht="12.75">
      <c r="A14" s="679"/>
      <c r="B14" s="485"/>
      <c r="C14" s="485"/>
      <c r="D14" s="485"/>
      <c r="E14" s="485"/>
      <c r="F14" s="672"/>
      <c r="G14" s="484"/>
      <c r="H14" s="486"/>
      <c r="I14" s="485"/>
      <c r="J14" s="485"/>
      <c r="K14" s="672"/>
      <c r="L14" s="484"/>
      <c r="M14" s="486"/>
      <c r="N14" s="485"/>
      <c r="O14" s="485"/>
      <c r="P14" s="672"/>
      <c r="Q14" s="452"/>
    </row>
    <row r="15" spans="1:17" ht="12.75">
      <c r="A15" s="679"/>
      <c r="B15" s="117" t="s">
        <v>149</v>
      </c>
      <c r="C15" s="485"/>
      <c r="D15" s="485"/>
      <c r="E15" s="485"/>
      <c r="F15" s="672"/>
      <c r="G15" s="484"/>
      <c r="H15" s="486"/>
      <c r="I15" s="485"/>
      <c r="J15" s="485"/>
      <c r="K15" s="672"/>
      <c r="L15" s="484"/>
      <c r="M15" s="486"/>
      <c r="N15" s="485"/>
      <c r="O15" s="485"/>
      <c r="P15" s="672"/>
      <c r="Q15" s="452"/>
    </row>
    <row r="16" spans="1:17" ht="12.75">
      <c r="A16" s="680"/>
      <c r="B16" s="117" t="s">
        <v>263</v>
      </c>
      <c r="C16" s="108" t="s">
        <v>264</v>
      </c>
      <c r="D16" s="108"/>
      <c r="E16" s="109"/>
      <c r="F16" s="110"/>
      <c r="G16" s="111"/>
      <c r="H16" s="486"/>
      <c r="I16" s="485"/>
      <c r="J16" s="485"/>
      <c r="K16" s="672"/>
      <c r="L16" s="484"/>
      <c r="M16" s="486"/>
      <c r="N16" s="485"/>
      <c r="O16" s="485"/>
      <c r="P16" s="672"/>
      <c r="Q16" s="452"/>
    </row>
    <row r="17" spans="1:17" ht="15">
      <c r="A17" s="111">
        <v>1</v>
      </c>
      <c r="B17" s="112" t="s">
        <v>265</v>
      </c>
      <c r="C17" s="113">
        <v>5100232</v>
      </c>
      <c r="D17" s="114" t="s">
        <v>12</v>
      </c>
      <c r="E17" s="114" t="s">
        <v>266</v>
      </c>
      <c r="F17" s="115">
        <v>5000</v>
      </c>
      <c r="G17" s="330">
        <v>1480</v>
      </c>
      <c r="H17" s="267">
        <v>1483</v>
      </c>
      <c r="I17" s="389">
        <f>G17-H17</f>
        <v>-3</v>
      </c>
      <c r="J17" s="389">
        <f>$F17*I17</f>
        <v>-15000</v>
      </c>
      <c r="K17" s="471">
        <f>J17/1000000</f>
        <v>-0.015</v>
      </c>
      <c r="L17" s="330">
        <v>13151</v>
      </c>
      <c r="M17" s="267">
        <v>13064</v>
      </c>
      <c r="N17" s="389">
        <f>L17-M17</f>
        <v>87</v>
      </c>
      <c r="O17" s="389">
        <f>$F17*N17</f>
        <v>435000</v>
      </c>
      <c r="P17" s="471">
        <f>O17/1000000</f>
        <v>0.435</v>
      </c>
      <c r="Q17" s="452"/>
    </row>
    <row r="18" spans="1:17" ht="15">
      <c r="A18" s="111">
        <v>2</v>
      </c>
      <c r="B18" s="120" t="s">
        <v>267</v>
      </c>
      <c r="C18" s="113">
        <v>4864938</v>
      </c>
      <c r="D18" s="114" t="s">
        <v>12</v>
      </c>
      <c r="E18" s="114" t="s">
        <v>266</v>
      </c>
      <c r="F18" s="115">
        <v>1000</v>
      </c>
      <c r="G18" s="330">
        <v>999964</v>
      </c>
      <c r="H18" s="331">
        <v>999964</v>
      </c>
      <c r="I18" s="389">
        <f>G18-H18</f>
        <v>0</v>
      </c>
      <c r="J18" s="389">
        <f>$F18*I18</f>
        <v>0</v>
      </c>
      <c r="K18" s="471">
        <f>J18/1000000</f>
        <v>0</v>
      </c>
      <c r="L18" s="330">
        <v>865745</v>
      </c>
      <c r="M18" s="331">
        <v>870132</v>
      </c>
      <c r="N18" s="389">
        <f>L18-M18</f>
        <v>-4387</v>
      </c>
      <c r="O18" s="389">
        <f>$F18*N18</f>
        <v>-4387000</v>
      </c>
      <c r="P18" s="471">
        <f>O18/1000000</f>
        <v>-4.387</v>
      </c>
      <c r="Q18" s="464"/>
    </row>
    <row r="19" spans="1:17" ht="15">
      <c r="A19" s="111">
        <v>3</v>
      </c>
      <c r="B19" s="112" t="s">
        <v>268</v>
      </c>
      <c r="C19" s="113">
        <v>4864947</v>
      </c>
      <c r="D19" s="114" t="s">
        <v>12</v>
      </c>
      <c r="E19" s="114" t="s">
        <v>266</v>
      </c>
      <c r="F19" s="115">
        <v>1000</v>
      </c>
      <c r="G19" s="330">
        <v>976134</v>
      </c>
      <c r="H19" s="331">
        <v>976194</v>
      </c>
      <c r="I19" s="389">
        <f>G19-H19</f>
        <v>-60</v>
      </c>
      <c r="J19" s="389">
        <f>$F19*I19</f>
        <v>-60000</v>
      </c>
      <c r="K19" s="471">
        <f>J19/1000000</f>
        <v>-0.06</v>
      </c>
      <c r="L19" s="330">
        <v>290</v>
      </c>
      <c r="M19" s="331">
        <v>569</v>
      </c>
      <c r="N19" s="389">
        <f>L19-M19</f>
        <v>-279</v>
      </c>
      <c r="O19" s="389">
        <f>$F19*N19</f>
        <v>-279000</v>
      </c>
      <c r="P19" s="471">
        <f>O19/1000000</f>
        <v>-0.279</v>
      </c>
      <c r="Q19" s="684"/>
    </row>
    <row r="20" spans="1:17" ht="12.75">
      <c r="A20" s="111"/>
      <c r="B20" s="112"/>
      <c r="C20" s="113"/>
      <c r="D20" s="114"/>
      <c r="E20" s="114"/>
      <c r="F20" s="116"/>
      <c r="G20" s="125"/>
      <c r="H20" s="485"/>
      <c r="I20" s="389"/>
      <c r="J20" s="389"/>
      <c r="K20" s="471"/>
      <c r="L20" s="607"/>
      <c r="M20" s="606"/>
      <c r="N20" s="389"/>
      <c r="O20" s="389"/>
      <c r="P20" s="471"/>
      <c r="Q20" s="452"/>
    </row>
    <row r="21" spans="1:17" ht="12.75">
      <c r="A21" s="679"/>
      <c r="B21" s="485"/>
      <c r="C21" s="485"/>
      <c r="D21" s="485"/>
      <c r="E21" s="485"/>
      <c r="F21" s="672"/>
      <c r="G21" s="679"/>
      <c r="H21" s="485"/>
      <c r="I21" s="485"/>
      <c r="J21" s="485"/>
      <c r="K21" s="672"/>
      <c r="L21" s="679"/>
      <c r="M21" s="485"/>
      <c r="N21" s="485"/>
      <c r="O21" s="485"/>
      <c r="P21" s="672"/>
      <c r="Q21" s="452"/>
    </row>
    <row r="22" spans="1:17" ht="12.75">
      <c r="A22" s="679"/>
      <c r="B22" s="485"/>
      <c r="C22" s="485"/>
      <c r="D22" s="485"/>
      <c r="E22" s="485"/>
      <c r="F22" s="672"/>
      <c r="G22" s="679"/>
      <c r="H22" s="485"/>
      <c r="I22" s="485"/>
      <c r="J22" s="485"/>
      <c r="K22" s="672"/>
      <c r="L22" s="679"/>
      <c r="M22" s="485"/>
      <c r="N22" s="485"/>
      <c r="O22" s="485"/>
      <c r="P22" s="672"/>
      <c r="Q22" s="452"/>
    </row>
    <row r="23" spans="1:17" ht="12.75">
      <c r="A23" s="679"/>
      <c r="B23" s="485"/>
      <c r="C23" s="485"/>
      <c r="D23" s="485"/>
      <c r="E23" s="485"/>
      <c r="F23" s="672"/>
      <c r="G23" s="679"/>
      <c r="H23" s="485"/>
      <c r="I23" s="124" t="s">
        <v>302</v>
      </c>
      <c r="J23" s="485"/>
      <c r="K23" s="530">
        <f>SUM(K17:K19)</f>
        <v>-0.075</v>
      </c>
      <c r="L23" s="679"/>
      <c r="M23" s="485"/>
      <c r="N23" s="124" t="s">
        <v>302</v>
      </c>
      <c r="O23" s="485"/>
      <c r="P23" s="530">
        <f>SUM(P17:P19)</f>
        <v>-4.231</v>
      </c>
      <c r="Q23" s="452"/>
    </row>
    <row r="24" spans="1:17" ht="13.5" thickBot="1">
      <c r="A24" s="588"/>
      <c r="B24" s="488"/>
      <c r="C24" s="488"/>
      <c r="D24" s="488"/>
      <c r="E24" s="488"/>
      <c r="F24" s="589"/>
      <c r="G24" s="588"/>
      <c r="H24" s="488"/>
      <c r="I24" s="488"/>
      <c r="J24" s="488"/>
      <c r="K24" s="589"/>
      <c r="L24" s="588"/>
      <c r="M24" s="488"/>
      <c r="N24" s="488"/>
      <c r="O24" s="488"/>
      <c r="P24" s="589"/>
      <c r="Q24" s="546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6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5"/>
  <sheetViews>
    <sheetView view="pageBreakPreview" zoomScale="82" zoomScaleNormal="85" zoomScaleSheetLayoutView="82" zoomScalePageLayoutView="0" workbookViewId="0" topLeftCell="A1">
      <selection activeCell="P170" sqref="P170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177" customFormat="1" ht="14.25" customHeight="1">
      <c r="A1" s="148" t="s">
        <v>223</v>
      </c>
    </row>
    <row r="2" spans="1:18" s="177" customFormat="1" ht="14.25" customHeight="1">
      <c r="A2" s="805" t="s">
        <v>224</v>
      </c>
      <c r="K2" s="662"/>
      <c r="Q2" s="806" t="str">
        <f>NDPL!$Q$1</f>
        <v>AUGUST-2019</v>
      </c>
      <c r="R2" s="806"/>
    </row>
    <row r="3" s="177" customFormat="1" ht="14.25" customHeight="1">
      <c r="A3" s="85" t="s">
        <v>82</v>
      </c>
    </row>
    <row r="4" spans="1:16" s="177" customFormat="1" ht="14.25" customHeight="1" thickBot="1">
      <c r="A4" s="85" t="s">
        <v>232</v>
      </c>
      <c r="G4" s="179"/>
      <c r="H4" s="179"/>
      <c r="I4" s="662" t="s">
        <v>7</v>
      </c>
      <c r="J4" s="179"/>
      <c r="K4" s="179"/>
      <c r="L4" s="179"/>
      <c r="M4" s="179"/>
      <c r="N4" s="662" t="s">
        <v>380</v>
      </c>
      <c r="O4" s="179"/>
      <c r="P4" s="179"/>
    </row>
    <row r="5" spans="1:17" ht="55.5" customHeight="1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31/08/2019</v>
      </c>
      <c r="H5" s="32" t="str">
        <f>NDPL!H5</f>
        <v>INTIAL READING 01/08/2019</v>
      </c>
      <c r="I5" s="32" t="s">
        <v>4</v>
      </c>
      <c r="J5" s="32" t="s">
        <v>5</v>
      </c>
      <c r="K5" s="32" t="s">
        <v>6</v>
      </c>
      <c r="L5" s="34" t="str">
        <f>NDPL!G5</f>
        <v>FINAL READING 31/08/2019</v>
      </c>
      <c r="M5" s="32" t="str">
        <f>NDPL!H5</f>
        <v>INTIAL READING 01/08/2019</v>
      </c>
      <c r="N5" s="32" t="s">
        <v>4</v>
      </c>
      <c r="O5" s="32" t="s">
        <v>5</v>
      </c>
      <c r="P5" s="32" t="s">
        <v>6</v>
      </c>
      <c r="Q5" s="173" t="s">
        <v>293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48"/>
      <c r="B7" s="349" t="s">
        <v>138</v>
      </c>
      <c r="C7" s="339"/>
      <c r="D7" s="35"/>
      <c r="E7" s="35"/>
      <c r="F7" s="36"/>
      <c r="G7" s="28"/>
      <c r="H7" s="23"/>
      <c r="I7" s="23"/>
      <c r="J7" s="23"/>
      <c r="K7" s="23"/>
      <c r="L7" s="22"/>
      <c r="M7" s="23"/>
      <c r="N7" s="23"/>
      <c r="O7" s="23"/>
      <c r="P7" s="23"/>
      <c r="Q7" s="145"/>
    </row>
    <row r="8" spans="1:17" s="448" customFormat="1" ht="15.75" customHeight="1">
      <c r="A8" s="350">
        <v>1</v>
      </c>
      <c r="B8" s="351" t="s">
        <v>83</v>
      </c>
      <c r="C8" s="354">
        <v>4865110</v>
      </c>
      <c r="D8" s="39" t="s">
        <v>12</v>
      </c>
      <c r="E8" s="40" t="s">
        <v>330</v>
      </c>
      <c r="F8" s="360">
        <v>100</v>
      </c>
      <c r="G8" s="330">
        <v>27323</v>
      </c>
      <c r="H8" s="267">
        <v>27087</v>
      </c>
      <c r="I8" s="267">
        <f aca="true" t="shared" si="0" ref="I8:I14">G8-H8</f>
        <v>236</v>
      </c>
      <c r="J8" s="267">
        <f aca="true" t="shared" si="1" ref="J8:J14">$F8*I8</f>
        <v>23600</v>
      </c>
      <c r="K8" s="267">
        <f aca="true" t="shared" si="2" ref="K8:K14">J8/1000000</f>
        <v>0.0236</v>
      </c>
      <c r="L8" s="330">
        <v>994134</v>
      </c>
      <c r="M8" s="267">
        <v>993881</v>
      </c>
      <c r="N8" s="267">
        <f aca="true" t="shared" si="3" ref="N8:N14">L8-M8</f>
        <v>253</v>
      </c>
      <c r="O8" s="267">
        <f aca="true" t="shared" si="4" ref="O8:O14">$F8*N8</f>
        <v>25300</v>
      </c>
      <c r="P8" s="267">
        <f aca="true" t="shared" si="5" ref="P8:P14">O8/1000000</f>
        <v>0.0253</v>
      </c>
      <c r="Q8" s="452"/>
    </row>
    <row r="9" spans="1:17" s="448" customFormat="1" ht="15.75" customHeight="1">
      <c r="A9" s="350">
        <v>2</v>
      </c>
      <c r="B9" s="351" t="s">
        <v>84</v>
      </c>
      <c r="C9" s="354">
        <v>4865080</v>
      </c>
      <c r="D9" s="39" t="s">
        <v>12</v>
      </c>
      <c r="E9" s="40" t="s">
        <v>330</v>
      </c>
      <c r="F9" s="360">
        <v>300</v>
      </c>
      <c r="G9" s="330">
        <v>11354</v>
      </c>
      <c r="H9" s="267">
        <v>11266</v>
      </c>
      <c r="I9" s="267">
        <f t="shared" si="0"/>
        <v>88</v>
      </c>
      <c r="J9" s="267">
        <f t="shared" si="1"/>
        <v>26400</v>
      </c>
      <c r="K9" s="267">
        <f t="shared" si="2"/>
        <v>0.0264</v>
      </c>
      <c r="L9" s="330">
        <v>4826</v>
      </c>
      <c r="M9" s="267">
        <v>4408</v>
      </c>
      <c r="N9" s="267">
        <f t="shared" si="3"/>
        <v>418</v>
      </c>
      <c r="O9" s="267">
        <f t="shared" si="4"/>
        <v>125400</v>
      </c>
      <c r="P9" s="267">
        <f t="shared" si="5"/>
        <v>0.1254</v>
      </c>
      <c r="Q9" s="464"/>
    </row>
    <row r="10" spans="1:17" s="448" customFormat="1" ht="15.75" customHeight="1">
      <c r="A10" s="350">
        <v>3</v>
      </c>
      <c r="B10" s="351" t="s">
        <v>85</v>
      </c>
      <c r="C10" s="354">
        <v>5295197</v>
      </c>
      <c r="D10" s="39" t="s">
        <v>12</v>
      </c>
      <c r="E10" s="40" t="s">
        <v>330</v>
      </c>
      <c r="F10" s="360">
        <v>75</v>
      </c>
      <c r="G10" s="330">
        <v>54671</v>
      </c>
      <c r="H10" s="267">
        <v>54777</v>
      </c>
      <c r="I10" s="267">
        <f t="shared" si="0"/>
        <v>-106</v>
      </c>
      <c r="J10" s="267">
        <f>$F10*I10</f>
        <v>-7950</v>
      </c>
      <c r="K10" s="267">
        <f>J10/1000000</f>
        <v>-0.00795</v>
      </c>
      <c r="L10" s="330">
        <v>393491</v>
      </c>
      <c r="M10" s="267">
        <v>390813</v>
      </c>
      <c r="N10" s="267">
        <f t="shared" si="3"/>
        <v>2678</v>
      </c>
      <c r="O10" s="267">
        <f>$F10*N10</f>
        <v>200850</v>
      </c>
      <c r="P10" s="267">
        <f>O10/1000000</f>
        <v>0.20085</v>
      </c>
      <c r="Q10" s="452"/>
    </row>
    <row r="11" spans="1:17" s="448" customFormat="1" ht="15.75" customHeight="1">
      <c r="A11" s="350">
        <v>4</v>
      </c>
      <c r="B11" s="351" t="s">
        <v>86</v>
      </c>
      <c r="C11" s="354">
        <v>4865184</v>
      </c>
      <c r="D11" s="39" t="s">
        <v>12</v>
      </c>
      <c r="E11" s="40" t="s">
        <v>330</v>
      </c>
      <c r="F11" s="360">
        <v>300</v>
      </c>
      <c r="G11" s="330">
        <v>994685</v>
      </c>
      <c r="H11" s="331">
        <v>994692</v>
      </c>
      <c r="I11" s="267">
        <f t="shared" si="0"/>
        <v>-7</v>
      </c>
      <c r="J11" s="267">
        <f t="shared" si="1"/>
        <v>-2100</v>
      </c>
      <c r="K11" s="267">
        <f t="shared" si="2"/>
        <v>-0.0021</v>
      </c>
      <c r="L11" s="330">
        <v>6000</v>
      </c>
      <c r="M11" s="331">
        <v>5973</v>
      </c>
      <c r="N11" s="267">
        <f t="shared" si="3"/>
        <v>27</v>
      </c>
      <c r="O11" s="267">
        <f t="shared" si="4"/>
        <v>8100</v>
      </c>
      <c r="P11" s="267">
        <f t="shared" si="5"/>
        <v>0.0081</v>
      </c>
      <c r="Q11" s="452"/>
    </row>
    <row r="12" spans="1:17" s="448" customFormat="1" ht="15">
      <c r="A12" s="350">
        <v>5</v>
      </c>
      <c r="B12" s="351" t="s">
        <v>87</v>
      </c>
      <c r="C12" s="354">
        <v>4865103</v>
      </c>
      <c r="D12" s="39" t="s">
        <v>12</v>
      </c>
      <c r="E12" s="40" t="s">
        <v>330</v>
      </c>
      <c r="F12" s="360">
        <v>1333.3</v>
      </c>
      <c r="G12" s="330">
        <v>1725</v>
      </c>
      <c r="H12" s="331">
        <v>1725</v>
      </c>
      <c r="I12" s="267">
        <f t="shared" si="0"/>
        <v>0</v>
      </c>
      <c r="J12" s="267">
        <f t="shared" si="1"/>
        <v>0</v>
      </c>
      <c r="K12" s="267">
        <f t="shared" si="2"/>
        <v>0</v>
      </c>
      <c r="L12" s="330">
        <v>3624</v>
      </c>
      <c r="M12" s="331">
        <v>3617</v>
      </c>
      <c r="N12" s="267">
        <f t="shared" si="3"/>
        <v>7</v>
      </c>
      <c r="O12" s="267">
        <f t="shared" si="4"/>
        <v>9333.1</v>
      </c>
      <c r="P12" s="267">
        <f t="shared" si="5"/>
        <v>0.0093331</v>
      </c>
      <c r="Q12" s="458"/>
    </row>
    <row r="13" spans="1:17" s="448" customFormat="1" ht="15.75" customHeight="1">
      <c r="A13" s="350">
        <v>6</v>
      </c>
      <c r="B13" s="351" t="s">
        <v>88</v>
      </c>
      <c r="C13" s="354">
        <v>4865104</v>
      </c>
      <c r="D13" s="39" t="s">
        <v>12</v>
      </c>
      <c r="E13" s="40" t="s">
        <v>330</v>
      </c>
      <c r="F13" s="360"/>
      <c r="G13" s="330">
        <v>3634</v>
      </c>
      <c r="H13" s="331">
        <v>3297</v>
      </c>
      <c r="I13" s="267">
        <f t="shared" si="0"/>
        <v>337</v>
      </c>
      <c r="J13" s="267">
        <f>$F13*I13</f>
        <v>0</v>
      </c>
      <c r="K13" s="267">
        <f>J13/1000000</f>
        <v>0</v>
      </c>
      <c r="L13" s="330">
        <v>800</v>
      </c>
      <c r="M13" s="331">
        <v>390</v>
      </c>
      <c r="N13" s="267">
        <f t="shared" si="3"/>
        <v>410</v>
      </c>
      <c r="O13" s="267">
        <f>$F13*N13</f>
        <v>0</v>
      </c>
      <c r="P13" s="267">
        <f>O13/1000000</f>
        <v>0</v>
      </c>
      <c r="Q13" s="452"/>
    </row>
    <row r="14" spans="1:17" s="448" customFormat="1" ht="15.75" customHeight="1">
      <c r="A14" s="350">
        <v>7</v>
      </c>
      <c r="B14" s="351" t="s">
        <v>89</v>
      </c>
      <c r="C14" s="354">
        <v>5295196</v>
      </c>
      <c r="D14" s="39" t="s">
        <v>12</v>
      </c>
      <c r="E14" s="40" t="s">
        <v>330</v>
      </c>
      <c r="F14" s="777">
        <v>75</v>
      </c>
      <c r="G14" s="330">
        <v>70386</v>
      </c>
      <c r="H14" s="331">
        <v>69809</v>
      </c>
      <c r="I14" s="267">
        <f t="shared" si="0"/>
        <v>577</v>
      </c>
      <c r="J14" s="267">
        <f t="shared" si="1"/>
        <v>43275</v>
      </c>
      <c r="K14" s="267">
        <f t="shared" si="2"/>
        <v>0.043275</v>
      </c>
      <c r="L14" s="330">
        <v>42058</v>
      </c>
      <c r="M14" s="331">
        <v>41538</v>
      </c>
      <c r="N14" s="267">
        <f t="shared" si="3"/>
        <v>520</v>
      </c>
      <c r="O14" s="267">
        <f t="shared" si="4"/>
        <v>39000</v>
      </c>
      <c r="P14" s="267">
        <f t="shared" si="5"/>
        <v>0.039</v>
      </c>
      <c r="Q14" s="452"/>
    </row>
    <row r="15" spans="1:17" s="448" customFormat="1" ht="15.75" customHeight="1">
      <c r="A15" s="350"/>
      <c r="B15" s="353" t="s">
        <v>11</v>
      </c>
      <c r="C15" s="354"/>
      <c r="D15" s="39"/>
      <c r="E15" s="39"/>
      <c r="F15" s="360"/>
      <c r="G15" s="330"/>
      <c r="H15" s="331"/>
      <c r="I15" s="267"/>
      <c r="J15" s="267"/>
      <c r="K15" s="267"/>
      <c r="L15" s="266"/>
      <c r="M15" s="267"/>
      <c r="N15" s="267"/>
      <c r="O15" s="267"/>
      <c r="P15" s="267"/>
      <c r="Q15" s="452"/>
    </row>
    <row r="16" spans="1:17" s="448" customFormat="1" ht="15.75" customHeight="1">
      <c r="A16" s="350">
        <v>8</v>
      </c>
      <c r="B16" s="351" t="s">
        <v>351</v>
      </c>
      <c r="C16" s="354">
        <v>4864884</v>
      </c>
      <c r="D16" s="39" t="s">
        <v>12</v>
      </c>
      <c r="E16" s="40" t="s">
        <v>330</v>
      </c>
      <c r="F16" s="360">
        <v>1000</v>
      </c>
      <c r="G16" s="330">
        <v>982710</v>
      </c>
      <c r="H16" s="331">
        <v>982728</v>
      </c>
      <c r="I16" s="267">
        <f aca="true" t="shared" si="6" ref="I16:I26">G16-H16</f>
        <v>-18</v>
      </c>
      <c r="J16" s="267">
        <f aca="true" t="shared" si="7" ref="J16:J26">$F16*I16</f>
        <v>-18000</v>
      </c>
      <c r="K16" s="267">
        <f aca="true" t="shared" si="8" ref="K16:K26">J16/1000000</f>
        <v>-0.018</v>
      </c>
      <c r="L16" s="330">
        <v>2266</v>
      </c>
      <c r="M16" s="331">
        <v>2279</v>
      </c>
      <c r="N16" s="267">
        <f aca="true" t="shared" si="9" ref="N16:N26">L16-M16</f>
        <v>-13</v>
      </c>
      <c r="O16" s="267">
        <f aca="true" t="shared" si="10" ref="O16:O26">$F16*N16</f>
        <v>-13000</v>
      </c>
      <c r="P16" s="267">
        <f aca="true" t="shared" si="11" ref="P16:P26">O16/1000000</f>
        <v>-0.013</v>
      </c>
      <c r="Q16" s="480"/>
    </row>
    <row r="17" spans="1:17" s="448" customFormat="1" ht="15.75" customHeight="1">
      <c r="A17" s="350">
        <v>9</v>
      </c>
      <c r="B17" s="351" t="s">
        <v>90</v>
      </c>
      <c r="C17" s="354">
        <v>4864897</v>
      </c>
      <c r="D17" s="39" t="s">
        <v>12</v>
      </c>
      <c r="E17" s="40" t="s">
        <v>330</v>
      </c>
      <c r="F17" s="360">
        <v>500</v>
      </c>
      <c r="G17" s="330">
        <v>996023</v>
      </c>
      <c r="H17" s="331">
        <v>996052</v>
      </c>
      <c r="I17" s="267">
        <f>G17-H17</f>
        <v>-29</v>
      </c>
      <c r="J17" s="267">
        <f>$F17*I17</f>
        <v>-14500</v>
      </c>
      <c r="K17" s="267">
        <f>J17/1000000</f>
        <v>-0.0145</v>
      </c>
      <c r="L17" s="330">
        <v>286</v>
      </c>
      <c r="M17" s="331">
        <v>270</v>
      </c>
      <c r="N17" s="267">
        <f>L17-M17</f>
        <v>16</v>
      </c>
      <c r="O17" s="267">
        <f>$F17*N17</f>
        <v>8000</v>
      </c>
      <c r="P17" s="267">
        <f>O17/1000000</f>
        <v>0.008</v>
      </c>
      <c r="Q17" s="452"/>
    </row>
    <row r="18" spans="1:17" s="448" customFormat="1" ht="15.75" customHeight="1">
      <c r="A18" s="350">
        <v>10</v>
      </c>
      <c r="B18" s="351" t="s">
        <v>121</v>
      </c>
      <c r="C18" s="354">
        <v>4864832</v>
      </c>
      <c r="D18" s="39" t="s">
        <v>12</v>
      </c>
      <c r="E18" s="40" t="s">
        <v>330</v>
      </c>
      <c r="F18" s="360">
        <v>1000</v>
      </c>
      <c r="G18" s="330">
        <v>998218</v>
      </c>
      <c r="H18" s="331">
        <v>998232</v>
      </c>
      <c r="I18" s="267">
        <f t="shared" si="6"/>
        <v>-14</v>
      </c>
      <c r="J18" s="267">
        <f t="shared" si="7"/>
        <v>-14000</v>
      </c>
      <c r="K18" s="267">
        <f t="shared" si="8"/>
        <v>-0.014</v>
      </c>
      <c r="L18" s="330">
        <v>1597</v>
      </c>
      <c r="M18" s="331">
        <v>1587</v>
      </c>
      <c r="N18" s="267">
        <f t="shared" si="9"/>
        <v>10</v>
      </c>
      <c r="O18" s="267">
        <f t="shared" si="10"/>
        <v>10000</v>
      </c>
      <c r="P18" s="267">
        <f t="shared" si="11"/>
        <v>0.01</v>
      </c>
      <c r="Q18" s="452"/>
    </row>
    <row r="19" spans="1:17" s="448" customFormat="1" ht="15.75" customHeight="1">
      <c r="A19" s="350">
        <v>11</v>
      </c>
      <c r="B19" s="351" t="s">
        <v>91</v>
      </c>
      <c r="C19" s="354">
        <v>4864833</v>
      </c>
      <c r="D19" s="39" t="s">
        <v>12</v>
      </c>
      <c r="E19" s="40" t="s">
        <v>330</v>
      </c>
      <c r="F19" s="360">
        <v>1000</v>
      </c>
      <c r="G19" s="330">
        <v>991006</v>
      </c>
      <c r="H19" s="331">
        <v>991123</v>
      </c>
      <c r="I19" s="267">
        <f t="shared" si="6"/>
        <v>-117</v>
      </c>
      <c r="J19" s="267">
        <f t="shared" si="7"/>
        <v>-117000</v>
      </c>
      <c r="K19" s="267">
        <f t="shared" si="8"/>
        <v>-0.117</v>
      </c>
      <c r="L19" s="330">
        <v>1466</v>
      </c>
      <c r="M19" s="331">
        <v>1462</v>
      </c>
      <c r="N19" s="267">
        <f t="shared" si="9"/>
        <v>4</v>
      </c>
      <c r="O19" s="267">
        <f t="shared" si="10"/>
        <v>4000</v>
      </c>
      <c r="P19" s="267">
        <f t="shared" si="11"/>
        <v>0.004</v>
      </c>
      <c r="Q19" s="452"/>
    </row>
    <row r="20" spans="1:17" s="448" customFormat="1" ht="15.75" customHeight="1">
      <c r="A20" s="350">
        <v>12</v>
      </c>
      <c r="B20" s="351" t="s">
        <v>92</v>
      </c>
      <c r="C20" s="354">
        <v>4864834</v>
      </c>
      <c r="D20" s="39" t="s">
        <v>12</v>
      </c>
      <c r="E20" s="40" t="s">
        <v>330</v>
      </c>
      <c r="F20" s="360">
        <v>1000</v>
      </c>
      <c r="G20" s="330">
        <v>991941</v>
      </c>
      <c r="H20" s="331">
        <v>991966</v>
      </c>
      <c r="I20" s="267">
        <f t="shared" si="6"/>
        <v>-25</v>
      </c>
      <c r="J20" s="267">
        <f t="shared" si="7"/>
        <v>-25000</v>
      </c>
      <c r="K20" s="267">
        <f t="shared" si="8"/>
        <v>-0.025</v>
      </c>
      <c r="L20" s="330">
        <v>6261</v>
      </c>
      <c r="M20" s="331">
        <v>6256</v>
      </c>
      <c r="N20" s="267">
        <f t="shared" si="9"/>
        <v>5</v>
      </c>
      <c r="O20" s="267">
        <f t="shared" si="10"/>
        <v>5000</v>
      </c>
      <c r="P20" s="267">
        <f t="shared" si="11"/>
        <v>0.005</v>
      </c>
      <c r="Q20" s="452"/>
    </row>
    <row r="21" spans="1:17" s="448" customFormat="1" ht="15.75" customHeight="1">
      <c r="A21" s="350">
        <v>13</v>
      </c>
      <c r="B21" s="316" t="s">
        <v>93</v>
      </c>
      <c r="C21" s="354">
        <v>4864889</v>
      </c>
      <c r="D21" s="43" t="s">
        <v>12</v>
      </c>
      <c r="E21" s="40" t="s">
        <v>330</v>
      </c>
      <c r="F21" s="360">
        <v>1000</v>
      </c>
      <c r="G21" s="330">
        <v>999961</v>
      </c>
      <c r="H21" s="331">
        <v>999998</v>
      </c>
      <c r="I21" s="267">
        <f t="shared" si="6"/>
        <v>-37</v>
      </c>
      <c r="J21" s="267">
        <f t="shared" si="7"/>
        <v>-37000</v>
      </c>
      <c r="K21" s="267">
        <f t="shared" si="8"/>
        <v>-0.037</v>
      </c>
      <c r="L21" s="330">
        <v>998704</v>
      </c>
      <c r="M21" s="331">
        <v>998676</v>
      </c>
      <c r="N21" s="267">
        <f t="shared" si="9"/>
        <v>28</v>
      </c>
      <c r="O21" s="267">
        <f t="shared" si="10"/>
        <v>28000</v>
      </c>
      <c r="P21" s="267">
        <f t="shared" si="11"/>
        <v>0.028</v>
      </c>
      <c r="Q21" s="452"/>
    </row>
    <row r="22" spans="1:17" s="448" customFormat="1" ht="15.75" customHeight="1">
      <c r="A22" s="350">
        <v>14</v>
      </c>
      <c r="B22" s="351" t="s">
        <v>94</v>
      </c>
      <c r="C22" s="354">
        <v>4864859</v>
      </c>
      <c r="D22" s="39" t="s">
        <v>12</v>
      </c>
      <c r="E22" s="40" t="s">
        <v>330</v>
      </c>
      <c r="F22" s="360">
        <v>1000</v>
      </c>
      <c r="G22" s="330">
        <v>997501</v>
      </c>
      <c r="H22" s="331">
        <v>997566</v>
      </c>
      <c r="I22" s="267">
        <f>G22-H22</f>
        <v>-65</v>
      </c>
      <c r="J22" s="267">
        <f>$F22*I22</f>
        <v>-65000</v>
      </c>
      <c r="K22" s="267">
        <f>J22/1000000</f>
        <v>-0.065</v>
      </c>
      <c r="L22" s="330">
        <v>999805</v>
      </c>
      <c r="M22" s="331">
        <v>999807</v>
      </c>
      <c r="N22" s="267">
        <f>L22-M22</f>
        <v>-2</v>
      </c>
      <c r="O22" s="267">
        <f>$F22*N22</f>
        <v>-2000</v>
      </c>
      <c r="P22" s="267">
        <f>O22/1000000</f>
        <v>-0.002</v>
      </c>
      <c r="Q22" s="452"/>
    </row>
    <row r="23" spans="1:17" s="448" customFormat="1" ht="15.75" customHeight="1">
      <c r="A23" s="350">
        <v>15</v>
      </c>
      <c r="B23" s="351" t="s">
        <v>95</v>
      </c>
      <c r="C23" s="354">
        <v>4864895</v>
      </c>
      <c r="D23" s="39" t="s">
        <v>12</v>
      </c>
      <c r="E23" s="40" t="s">
        <v>330</v>
      </c>
      <c r="F23" s="360">
        <v>800</v>
      </c>
      <c r="G23" s="330">
        <v>996168</v>
      </c>
      <c r="H23" s="331">
        <v>996233</v>
      </c>
      <c r="I23" s="267">
        <f>G23-H23</f>
        <v>-65</v>
      </c>
      <c r="J23" s="267">
        <f t="shared" si="7"/>
        <v>-52000</v>
      </c>
      <c r="K23" s="267">
        <f t="shared" si="8"/>
        <v>-0.052</v>
      </c>
      <c r="L23" s="330">
        <v>4980</v>
      </c>
      <c r="M23" s="331">
        <v>4973</v>
      </c>
      <c r="N23" s="267">
        <f>L23-M23</f>
        <v>7</v>
      </c>
      <c r="O23" s="267">
        <f t="shared" si="10"/>
        <v>5600</v>
      </c>
      <c r="P23" s="267">
        <f t="shared" si="11"/>
        <v>0.0056</v>
      </c>
      <c r="Q23" s="452"/>
    </row>
    <row r="24" spans="1:17" s="448" customFormat="1" ht="15.75" customHeight="1">
      <c r="A24" s="350">
        <v>16</v>
      </c>
      <c r="B24" s="351" t="s">
        <v>96</v>
      </c>
      <c r="C24" s="354">
        <v>4864826</v>
      </c>
      <c r="D24" s="39" t="s">
        <v>12</v>
      </c>
      <c r="E24" s="40" t="s">
        <v>330</v>
      </c>
      <c r="F24" s="360">
        <v>133.33</v>
      </c>
      <c r="G24" s="330">
        <v>1236</v>
      </c>
      <c r="H24" s="331">
        <v>514</v>
      </c>
      <c r="I24" s="267">
        <f>G24-H24</f>
        <v>722</v>
      </c>
      <c r="J24" s="267">
        <f>$F24*I24</f>
        <v>96264.26000000001</v>
      </c>
      <c r="K24" s="267">
        <f>J24/1000000</f>
        <v>0.09626426</v>
      </c>
      <c r="L24" s="330">
        <v>2527</v>
      </c>
      <c r="M24" s="331">
        <v>162</v>
      </c>
      <c r="N24" s="267">
        <f>L24-M24</f>
        <v>2365</v>
      </c>
      <c r="O24" s="267">
        <f>$F24*N24</f>
        <v>315325.45</v>
      </c>
      <c r="P24" s="267">
        <f>O24/1000000</f>
        <v>0.31532545</v>
      </c>
      <c r="Q24" s="452"/>
    </row>
    <row r="25" spans="1:17" s="448" customFormat="1" ht="15.75" customHeight="1">
      <c r="A25" s="350">
        <v>17</v>
      </c>
      <c r="B25" s="351" t="s">
        <v>119</v>
      </c>
      <c r="C25" s="354">
        <v>4864839</v>
      </c>
      <c r="D25" s="39" t="s">
        <v>12</v>
      </c>
      <c r="E25" s="40" t="s">
        <v>330</v>
      </c>
      <c r="F25" s="360">
        <v>1000</v>
      </c>
      <c r="G25" s="330">
        <v>1465</v>
      </c>
      <c r="H25" s="331">
        <v>1481</v>
      </c>
      <c r="I25" s="267">
        <f t="shared" si="6"/>
        <v>-16</v>
      </c>
      <c r="J25" s="267">
        <f t="shared" si="7"/>
        <v>-16000</v>
      </c>
      <c r="K25" s="267">
        <f t="shared" si="8"/>
        <v>-0.016</v>
      </c>
      <c r="L25" s="330">
        <v>9741</v>
      </c>
      <c r="M25" s="331">
        <v>9750</v>
      </c>
      <c r="N25" s="267">
        <f t="shared" si="9"/>
        <v>-9</v>
      </c>
      <c r="O25" s="267">
        <f t="shared" si="10"/>
        <v>-9000</v>
      </c>
      <c r="P25" s="267">
        <f t="shared" si="11"/>
        <v>-0.009</v>
      </c>
      <c r="Q25" s="452"/>
    </row>
    <row r="26" spans="1:17" s="448" customFormat="1" ht="15.75" customHeight="1">
      <c r="A26" s="350">
        <v>18</v>
      </c>
      <c r="B26" s="351" t="s">
        <v>120</v>
      </c>
      <c r="C26" s="354">
        <v>4864883</v>
      </c>
      <c r="D26" s="39" t="s">
        <v>12</v>
      </c>
      <c r="E26" s="40" t="s">
        <v>330</v>
      </c>
      <c r="F26" s="360">
        <v>1000</v>
      </c>
      <c r="G26" s="330">
        <v>1682</v>
      </c>
      <c r="H26" s="331">
        <v>1504</v>
      </c>
      <c r="I26" s="267">
        <f t="shared" si="6"/>
        <v>178</v>
      </c>
      <c r="J26" s="267">
        <f t="shared" si="7"/>
        <v>178000</v>
      </c>
      <c r="K26" s="267">
        <f t="shared" si="8"/>
        <v>0.178</v>
      </c>
      <c r="L26" s="330">
        <v>17388</v>
      </c>
      <c r="M26" s="331">
        <v>17386</v>
      </c>
      <c r="N26" s="267">
        <f t="shared" si="9"/>
        <v>2</v>
      </c>
      <c r="O26" s="267">
        <f t="shared" si="10"/>
        <v>2000</v>
      </c>
      <c r="P26" s="267">
        <f t="shared" si="11"/>
        <v>0.002</v>
      </c>
      <c r="Q26" s="452"/>
    </row>
    <row r="27" spans="1:17" s="448" customFormat="1" ht="15.75" customHeight="1">
      <c r="A27" s="350"/>
      <c r="B27" s="353" t="s">
        <v>97</v>
      </c>
      <c r="C27" s="354"/>
      <c r="D27" s="39"/>
      <c r="E27" s="39"/>
      <c r="F27" s="360"/>
      <c r="G27" s="330"/>
      <c r="H27" s="331"/>
      <c r="I27" s="486"/>
      <c r="J27" s="486"/>
      <c r="K27" s="124"/>
      <c r="L27" s="484"/>
      <c r="M27" s="486"/>
      <c r="N27" s="486"/>
      <c r="O27" s="486"/>
      <c r="P27" s="124"/>
      <c r="Q27" s="452"/>
    </row>
    <row r="28" spans="1:17" s="448" customFormat="1" ht="15.75" customHeight="1">
      <c r="A28" s="350">
        <v>19</v>
      </c>
      <c r="B28" s="351" t="s">
        <v>98</v>
      </c>
      <c r="C28" s="354">
        <v>4864954</v>
      </c>
      <c r="D28" s="39" t="s">
        <v>12</v>
      </c>
      <c r="E28" s="40" t="s">
        <v>330</v>
      </c>
      <c r="F28" s="360">
        <v>1250</v>
      </c>
      <c r="G28" s="330">
        <v>974034</v>
      </c>
      <c r="H28" s="331">
        <v>974034</v>
      </c>
      <c r="I28" s="267">
        <f>G28-H28</f>
        <v>0</v>
      </c>
      <c r="J28" s="267">
        <f>$F28*I28</f>
        <v>0</v>
      </c>
      <c r="K28" s="267">
        <f>J28/1000000</f>
        <v>0</v>
      </c>
      <c r="L28" s="330">
        <v>951136</v>
      </c>
      <c r="M28" s="331">
        <v>951262</v>
      </c>
      <c r="N28" s="267">
        <f>L28-M28</f>
        <v>-126</v>
      </c>
      <c r="O28" s="267">
        <f>$F28*N28</f>
        <v>-157500</v>
      </c>
      <c r="P28" s="267">
        <f>O28/1000000</f>
        <v>-0.1575</v>
      </c>
      <c r="Q28" s="452"/>
    </row>
    <row r="29" spans="1:17" s="448" customFormat="1" ht="15.75" customHeight="1">
      <c r="A29" s="350">
        <v>20</v>
      </c>
      <c r="B29" s="351" t="s">
        <v>99</v>
      </c>
      <c r="C29" s="354">
        <v>4865030</v>
      </c>
      <c r="D29" s="39" t="s">
        <v>12</v>
      </c>
      <c r="E29" s="40" t="s">
        <v>330</v>
      </c>
      <c r="F29" s="360">
        <v>1100</v>
      </c>
      <c r="G29" s="330">
        <v>990854</v>
      </c>
      <c r="H29" s="331">
        <v>990857</v>
      </c>
      <c r="I29" s="267">
        <f>G29-H29</f>
        <v>-3</v>
      </c>
      <c r="J29" s="267">
        <f>$F29*I29</f>
        <v>-3300</v>
      </c>
      <c r="K29" s="267">
        <f>J29/1000000</f>
        <v>-0.0033</v>
      </c>
      <c r="L29" s="330">
        <v>937314</v>
      </c>
      <c r="M29" s="331">
        <v>937741</v>
      </c>
      <c r="N29" s="267">
        <f>L29-M29</f>
        <v>-427</v>
      </c>
      <c r="O29" s="267">
        <f>$F29*N29</f>
        <v>-469700</v>
      </c>
      <c r="P29" s="267">
        <f>O29/1000000</f>
        <v>-0.4697</v>
      </c>
      <c r="Q29" s="452"/>
    </row>
    <row r="30" spans="1:17" s="448" customFormat="1" ht="15.75" customHeight="1">
      <c r="A30" s="350">
        <v>21</v>
      </c>
      <c r="B30" s="351" t="s">
        <v>349</v>
      </c>
      <c r="C30" s="354">
        <v>4864943</v>
      </c>
      <c r="D30" s="39" t="s">
        <v>12</v>
      </c>
      <c r="E30" s="40" t="s">
        <v>330</v>
      </c>
      <c r="F30" s="360">
        <v>1000</v>
      </c>
      <c r="G30" s="330">
        <v>958245</v>
      </c>
      <c r="H30" s="331">
        <v>958253</v>
      </c>
      <c r="I30" s="267">
        <f>G30-H30</f>
        <v>-8</v>
      </c>
      <c r="J30" s="267">
        <f>$F30*I30</f>
        <v>-8000</v>
      </c>
      <c r="K30" s="267">
        <f>J30/1000000</f>
        <v>-0.008</v>
      </c>
      <c r="L30" s="330">
        <v>6586</v>
      </c>
      <c r="M30" s="331">
        <v>6903</v>
      </c>
      <c r="N30" s="267">
        <f>L30-M30</f>
        <v>-317</v>
      </c>
      <c r="O30" s="267">
        <f>$F30*N30</f>
        <v>-317000</v>
      </c>
      <c r="P30" s="267">
        <f>O30/1000000</f>
        <v>-0.317</v>
      </c>
      <c r="Q30" s="452"/>
    </row>
    <row r="31" spans="1:17" s="448" customFormat="1" ht="15.75" customHeight="1">
      <c r="A31" s="350"/>
      <c r="B31" s="353" t="s">
        <v>31</v>
      </c>
      <c r="C31" s="354"/>
      <c r="D31" s="39"/>
      <c r="E31" s="39"/>
      <c r="F31" s="360"/>
      <c r="G31" s="330"/>
      <c r="H31" s="331"/>
      <c r="I31" s="267"/>
      <c r="J31" s="267"/>
      <c r="K31" s="124">
        <f>SUM(K28:K30)</f>
        <v>-0.011300000000000001</v>
      </c>
      <c r="L31" s="266"/>
      <c r="M31" s="267"/>
      <c r="N31" s="267"/>
      <c r="O31" s="267"/>
      <c r="P31" s="124">
        <f>SUM(P28:P30)</f>
        <v>-0.9441999999999999</v>
      </c>
      <c r="Q31" s="452"/>
    </row>
    <row r="32" spans="1:17" s="448" customFormat="1" ht="15.75" customHeight="1">
      <c r="A32" s="350">
        <v>22</v>
      </c>
      <c r="B32" s="351" t="s">
        <v>100</v>
      </c>
      <c r="C32" s="354">
        <v>4864932</v>
      </c>
      <c r="D32" s="39" t="s">
        <v>12</v>
      </c>
      <c r="E32" s="40" t="s">
        <v>330</v>
      </c>
      <c r="F32" s="360">
        <v>-1000</v>
      </c>
      <c r="G32" s="330">
        <v>992355</v>
      </c>
      <c r="H32" s="331">
        <v>992386</v>
      </c>
      <c r="I32" s="267">
        <f>G32-H32</f>
        <v>-31</v>
      </c>
      <c r="J32" s="267">
        <f>$F32*I32</f>
        <v>31000</v>
      </c>
      <c r="K32" s="267">
        <f>J32/1000000</f>
        <v>0.031</v>
      </c>
      <c r="L32" s="330">
        <v>999132</v>
      </c>
      <c r="M32" s="331">
        <v>999661</v>
      </c>
      <c r="N32" s="267">
        <f>L32-M32</f>
        <v>-529</v>
      </c>
      <c r="O32" s="267">
        <f>$F32*N32</f>
        <v>529000</v>
      </c>
      <c r="P32" s="267">
        <f>O32/1000000</f>
        <v>0.529</v>
      </c>
      <c r="Q32" s="464"/>
    </row>
    <row r="33" spans="1:17" s="448" customFormat="1" ht="15.75" customHeight="1">
      <c r="A33" s="350">
        <v>23</v>
      </c>
      <c r="B33" s="351" t="s">
        <v>101</v>
      </c>
      <c r="C33" s="354">
        <v>5295140</v>
      </c>
      <c r="D33" s="39" t="s">
        <v>12</v>
      </c>
      <c r="E33" s="40" t="s">
        <v>330</v>
      </c>
      <c r="F33" s="354">
        <v>-1000</v>
      </c>
      <c r="G33" s="330">
        <v>990101</v>
      </c>
      <c r="H33" s="331">
        <v>990194</v>
      </c>
      <c r="I33" s="267">
        <f>G33-H33</f>
        <v>-93</v>
      </c>
      <c r="J33" s="267">
        <f>$F33*I33</f>
        <v>93000</v>
      </c>
      <c r="K33" s="267">
        <f>J33/1000000</f>
        <v>0.093</v>
      </c>
      <c r="L33" s="330">
        <v>999281</v>
      </c>
      <c r="M33" s="331">
        <v>999533</v>
      </c>
      <c r="N33" s="267">
        <f>L33-M33</f>
        <v>-252</v>
      </c>
      <c r="O33" s="267">
        <f>$F33*N33</f>
        <v>252000</v>
      </c>
      <c r="P33" s="267">
        <f>O33/1000000</f>
        <v>0.252</v>
      </c>
      <c r="Q33" s="452"/>
    </row>
    <row r="34" spans="1:17" s="448" customFormat="1" ht="15.75" customHeight="1">
      <c r="A34" s="350">
        <v>24</v>
      </c>
      <c r="B34" s="778" t="s">
        <v>140</v>
      </c>
      <c r="C34" s="779">
        <v>4902528</v>
      </c>
      <c r="D34" s="780" t="s">
        <v>12</v>
      </c>
      <c r="E34" s="40" t="s">
        <v>330</v>
      </c>
      <c r="F34" s="779">
        <v>300</v>
      </c>
      <c r="G34" s="330">
        <v>15</v>
      </c>
      <c r="H34" s="331">
        <v>15</v>
      </c>
      <c r="I34" s="267">
        <f>G34-H34</f>
        <v>0</v>
      </c>
      <c r="J34" s="267">
        <f>$F34*I34</f>
        <v>0</v>
      </c>
      <c r="K34" s="267">
        <f>J34/1000000</f>
        <v>0</v>
      </c>
      <c r="L34" s="330">
        <v>316</v>
      </c>
      <c r="M34" s="331">
        <v>316</v>
      </c>
      <c r="N34" s="267">
        <f>L34-M34</f>
        <v>0</v>
      </c>
      <c r="O34" s="267">
        <f>$F34*N34</f>
        <v>0</v>
      </c>
      <c r="P34" s="267">
        <f>O34/1000000</f>
        <v>0</v>
      </c>
      <c r="Q34" s="464"/>
    </row>
    <row r="35" spans="1:17" s="448" customFormat="1" ht="15.75" customHeight="1">
      <c r="A35" s="350"/>
      <c r="B35" s="353" t="s">
        <v>26</v>
      </c>
      <c r="C35" s="354"/>
      <c r="D35" s="39"/>
      <c r="E35" s="39"/>
      <c r="F35" s="360"/>
      <c r="G35" s="330"/>
      <c r="H35" s="331"/>
      <c r="I35" s="267"/>
      <c r="J35" s="267"/>
      <c r="K35" s="267"/>
      <c r="L35" s="266"/>
      <c r="M35" s="267"/>
      <c r="N35" s="267"/>
      <c r="O35" s="267"/>
      <c r="P35" s="267"/>
      <c r="Q35" s="452"/>
    </row>
    <row r="36" spans="1:17" s="448" customFormat="1" ht="15">
      <c r="A36" s="350">
        <v>25</v>
      </c>
      <c r="B36" s="316" t="s">
        <v>45</v>
      </c>
      <c r="C36" s="354">
        <v>4864854</v>
      </c>
      <c r="D36" s="43" t="s">
        <v>12</v>
      </c>
      <c r="E36" s="40" t="s">
        <v>330</v>
      </c>
      <c r="F36" s="360">
        <v>1000</v>
      </c>
      <c r="G36" s="330">
        <v>999830</v>
      </c>
      <c r="H36" s="331">
        <v>999830</v>
      </c>
      <c r="I36" s="267">
        <f>G36-H36</f>
        <v>0</v>
      </c>
      <c r="J36" s="267">
        <f>$F36*I36</f>
        <v>0</v>
      </c>
      <c r="K36" s="267">
        <f>J36/1000000</f>
        <v>0</v>
      </c>
      <c r="L36" s="330">
        <v>12586</v>
      </c>
      <c r="M36" s="331">
        <v>11162</v>
      </c>
      <c r="N36" s="267">
        <f>L36-M36</f>
        <v>1424</v>
      </c>
      <c r="O36" s="267">
        <f>$F36*N36</f>
        <v>1424000</v>
      </c>
      <c r="P36" s="267">
        <f>O36/1000000</f>
        <v>1.424</v>
      </c>
      <c r="Q36" s="481"/>
    </row>
    <row r="37" spans="1:17" s="448" customFormat="1" ht="15.75" customHeight="1">
      <c r="A37" s="350"/>
      <c r="B37" s="353" t="s">
        <v>102</v>
      </c>
      <c r="C37" s="354"/>
      <c r="D37" s="39"/>
      <c r="E37" s="39"/>
      <c r="F37" s="360"/>
      <c r="G37" s="330"/>
      <c r="H37" s="331"/>
      <c r="I37" s="267"/>
      <c r="J37" s="267"/>
      <c r="K37" s="267"/>
      <c r="L37" s="266"/>
      <c r="M37" s="267"/>
      <c r="N37" s="267"/>
      <c r="O37" s="267"/>
      <c r="P37" s="267"/>
      <c r="Q37" s="452"/>
    </row>
    <row r="38" spans="1:17" s="448" customFormat="1" ht="17.25" customHeight="1">
      <c r="A38" s="350">
        <v>26</v>
      </c>
      <c r="B38" s="351" t="s">
        <v>103</v>
      </c>
      <c r="C38" s="354">
        <v>5295159</v>
      </c>
      <c r="D38" s="39" t="s">
        <v>12</v>
      </c>
      <c r="E38" s="40" t="s">
        <v>330</v>
      </c>
      <c r="F38" s="360">
        <v>-1000</v>
      </c>
      <c r="G38" s="330">
        <v>107295</v>
      </c>
      <c r="H38" s="267">
        <v>107250</v>
      </c>
      <c r="I38" s="267">
        <f>G38-H38</f>
        <v>45</v>
      </c>
      <c r="J38" s="267">
        <f>$F38*I38</f>
        <v>-45000</v>
      </c>
      <c r="K38" s="267">
        <f>J38/1000000</f>
        <v>-0.045</v>
      </c>
      <c r="L38" s="330">
        <v>8161</v>
      </c>
      <c r="M38" s="267">
        <v>8131</v>
      </c>
      <c r="N38" s="267">
        <f>L38-M38</f>
        <v>30</v>
      </c>
      <c r="O38" s="267">
        <f>$F38*N38</f>
        <v>-30000</v>
      </c>
      <c r="P38" s="267">
        <f>O38/1000000</f>
        <v>-0.03</v>
      </c>
      <c r="Q38" s="452"/>
    </row>
    <row r="39" spans="1:17" s="448" customFormat="1" ht="15.75" customHeight="1">
      <c r="A39" s="350">
        <v>27</v>
      </c>
      <c r="B39" s="351" t="s">
        <v>104</v>
      </c>
      <c r="C39" s="354">
        <v>4865029</v>
      </c>
      <c r="D39" s="39" t="s">
        <v>12</v>
      </c>
      <c r="E39" s="40" t="s">
        <v>330</v>
      </c>
      <c r="F39" s="360">
        <v>-1000</v>
      </c>
      <c r="G39" s="330">
        <v>29151</v>
      </c>
      <c r="H39" s="267">
        <v>29091</v>
      </c>
      <c r="I39" s="267">
        <f>G39-H39</f>
        <v>60</v>
      </c>
      <c r="J39" s="267">
        <f>$F39*I39</f>
        <v>-60000</v>
      </c>
      <c r="K39" s="267">
        <f>J39/1000000</f>
        <v>-0.06</v>
      </c>
      <c r="L39" s="330">
        <v>296</v>
      </c>
      <c r="M39" s="267">
        <v>300</v>
      </c>
      <c r="N39" s="267">
        <f>L39-M39</f>
        <v>-4</v>
      </c>
      <c r="O39" s="267">
        <f>$F39*N39</f>
        <v>4000</v>
      </c>
      <c r="P39" s="267">
        <f>O39/1000000</f>
        <v>0.004</v>
      </c>
      <c r="Q39" s="464"/>
    </row>
    <row r="40" spans="1:17" s="448" customFormat="1" ht="15.75" customHeight="1">
      <c r="A40" s="350">
        <v>28</v>
      </c>
      <c r="B40" s="351" t="s">
        <v>105</v>
      </c>
      <c r="C40" s="354">
        <v>4864934</v>
      </c>
      <c r="D40" s="39" t="s">
        <v>12</v>
      </c>
      <c r="E40" s="40" t="s">
        <v>330</v>
      </c>
      <c r="F40" s="360">
        <v>-1000</v>
      </c>
      <c r="G40" s="330">
        <v>998127</v>
      </c>
      <c r="H40" s="267">
        <v>998394</v>
      </c>
      <c r="I40" s="267">
        <f>G40-H40</f>
        <v>-267</v>
      </c>
      <c r="J40" s="267">
        <f>$F40*I40</f>
        <v>267000</v>
      </c>
      <c r="K40" s="267">
        <f>J40/1000000</f>
        <v>0.267</v>
      </c>
      <c r="L40" s="330">
        <v>999372</v>
      </c>
      <c r="M40" s="267">
        <v>999427</v>
      </c>
      <c r="N40" s="267">
        <f>L40-M40</f>
        <v>-55</v>
      </c>
      <c r="O40" s="267">
        <f>$F40*N40</f>
        <v>55000</v>
      </c>
      <c r="P40" s="267">
        <f>O40/1000000</f>
        <v>0.055</v>
      </c>
      <c r="Q40" s="480"/>
    </row>
    <row r="41" spans="1:17" s="448" customFormat="1" ht="15.75" customHeight="1">
      <c r="A41" s="350">
        <v>29</v>
      </c>
      <c r="B41" s="316" t="s">
        <v>106</v>
      </c>
      <c r="C41" s="354">
        <v>4864906</v>
      </c>
      <c r="D41" s="39" t="s">
        <v>12</v>
      </c>
      <c r="E41" s="40" t="s">
        <v>330</v>
      </c>
      <c r="F41" s="360">
        <v>-1000</v>
      </c>
      <c r="G41" s="330">
        <v>996748</v>
      </c>
      <c r="H41" s="267">
        <v>996717</v>
      </c>
      <c r="I41" s="267">
        <f>G41-H41</f>
        <v>31</v>
      </c>
      <c r="J41" s="267">
        <f>$F41*I41</f>
        <v>-31000</v>
      </c>
      <c r="K41" s="267">
        <f>J41/1000000</f>
        <v>-0.031</v>
      </c>
      <c r="L41" s="330">
        <v>998845</v>
      </c>
      <c r="M41" s="267">
        <v>998754</v>
      </c>
      <c r="N41" s="267">
        <f>L41-M41</f>
        <v>91</v>
      </c>
      <c r="O41" s="267">
        <f>$F41*N41</f>
        <v>-91000</v>
      </c>
      <c r="P41" s="267">
        <f>O41/1000000</f>
        <v>-0.091</v>
      </c>
      <c r="Q41" s="470"/>
    </row>
    <row r="42" spans="1:17" s="448" customFormat="1" ht="15.75" customHeight="1">
      <c r="A42" s="350"/>
      <c r="B42" s="353" t="s">
        <v>392</v>
      </c>
      <c r="C42" s="354"/>
      <c r="D42" s="456"/>
      <c r="E42" s="457"/>
      <c r="F42" s="360"/>
      <c r="G42" s="266"/>
      <c r="H42" s="267"/>
      <c r="I42" s="267"/>
      <c r="J42" s="267"/>
      <c r="K42" s="267"/>
      <c r="L42" s="266"/>
      <c r="M42" s="267"/>
      <c r="N42" s="267"/>
      <c r="O42" s="267"/>
      <c r="P42" s="267"/>
      <c r="Q42" s="745"/>
    </row>
    <row r="43" spans="1:17" s="448" customFormat="1" ht="15.75" customHeight="1">
      <c r="A43" s="350">
        <v>30</v>
      </c>
      <c r="B43" s="351" t="s">
        <v>103</v>
      </c>
      <c r="C43" s="354">
        <v>5295177</v>
      </c>
      <c r="D43" s="456" t="s">
        <v>12</v>
      </c>
      <c r="E43" s="457" t="s">
        <v>330</v>
      </c>
      <c r="F43" s="360">
        <v>-1000</v>
      </c>
      <c r="G43" s="330">
        <v>996216</v>
      </c>
      <c r="H43" s="267">
        <v>996163</v>
      </c>
      <c r="I43" s="267">
        <f>G43-H43</f>
        <v>53</v>
      </c>
      <c r="J43" s="267">
        <f>$F43*I43</f>
        <v>-53000</v>
      </c>
      <c r="K43" s="267">
        <f>J43/1000000</f>
        <v>-0.053</v>
      </c>
      <c r="L43" s="330">
        <v>983454</v>
      </c>
      <c r="M43" s="267">
        <v>983604</v>
      </c>
      <c r="N43" s="267">
        <f>L43-M43</f>
        <v>-150</v>
      </c>
      <c r="O43" s="267">
        <f>$F43*N43</f>
        <v>150000</v>
      </c>
      <c r="P43" s="267">
        <f>O43/1000000</f>
        <v>0.15</v>
      </c>
      <c r="Q43" s="689"/>
    </row>
    <row r="44" spans="1:17" s="448" customFormat="1" ht="15.75" customHeight="1">
      <c r="A44" s="350">
        <v>31</v>
      </c>
      <c r="B44" s="351" t="s">
        <v>395</v>
      </c>
      <c r="C44" s="354">
        <v>5128456</v>
      </c>
      <c r="D44" s="456" t="s">
        <v>12</v>
      </c>
      <c r="E44" s="457" t="s">
        <v>330</v>
      </c>
      <c r="F44" s="360">
        <v>-1000</v>
      </c>
      <c r="G44" s="330">
        <v>20372</v>
      </c>
      <c r="H44" s="267">
        <v>20321</v>
      </c>
      <c r="I44" s="267">
        <f>G44-H44</f>
        <v>51</v>
      </c>
      <c r="J44" s="267">
        <f>$F44*I44</f>
        <v>-51000</v>
      </c>
      <c r="K44" s="267">
        <f>J44/1000000</f>
        <v>-0.051</v>
      </c>
      <c r="L44" s="330">
        <v>281</v>
      </c>
      <c r="M44" s="267">
        <v>280</v>
      </c>
      <c r="N44" s="267">
        <f>L44-M44</f>
        <v>1</v>
      </c>
      <c r="O44" s="267">
        <f>$F44*N44</f>
        <v>-1000</v>
      </c>
      <c r="P44" s="267">
        <f>O44/1000000</f>
        <v>-0.001</v>
      </c>
      <c r="Q44" s="458"/>
    </row>
    <row r="45" spans="1:17" s="448" customFormat="1" ht="15.75" customHeight="1">
      <c r="A45" s="350">
        <v>32</v>
      </c>
      <c r="B45" s="351" t="s">
        <v>393</v>
      </c>
      <c r="C45" s="354">
        <v>5128443</v>
      </c>
      <c r="D45" s="456" t="s">
        <v>12</v>
      </c>
      <c r="E45" s="457" t="s">
        <v>330</v>
      </c>
      <c r="F45" s="360">
        <v>-2000</v>
      </c>
      <c r="G45" s="330">
        <v>15326</v>
      </c>
      <c r="H45" s="267">
        <v>15228</v>
      </c>
      <c r="I45" s="267">
        <f>G45-H45</f>
        <v>98</v>
      </c>
      <c r="J45" s="267">
        <f>$F45*I45</f>
        <v>-196000</v>
      </c>
      <c r="K45" s="267">
        <f>J45/1000000</f>
        <v>-0.196</v>
      </c>
      <c r="L45" s="330">
        <v>22</v>
      </c>
      <c r="M45" s="267">
        <v>22</v>
      </c>
      <c r="N45" s="267">
        <f>L45-M45</f>
        <v>0</v>
      </c>
      <c r="O45" s="267">
        <f>$F45*N45</f>
        <v>0</v>
      </c>
      <c r="P45" s="267">
        <f>O45/1000000</f>
        <v>0</v>
      </c>
      <c r="Q45" s="762"/>
    </row>
    <row r="46" spans="1:17" s="448" customFormat="1" ht="15.75" customHeight="1">
      <c r="A46" s="350"/>
      <c r="B46" s="353" t="s">
        <v>41</v>
      </c>
      <c r="C46" s="354"/>
      <c r="D46" s="39"/>
      <c r="E46" s="39"/>
      <c r="F46" s="360"/>
      <c r="G46" s="330"/>
      <c r="H46" s="331"/>
      <c r="I46" s="267"/>
      <c r="J46" s="267"/>
      <c r="K46" s="267"/>
      <c r="L46" s="266"/>
      <c r="M46" s="267"/>
      <c r="N46" s="267"/>
      <c r="O46" s="267"/>
      <c r="P46" s="267"/>
      <c r="Q46" s="452"/>
    </row>
    <row r="47" spans="1:17" s="448" customFormat="1" ht="15.75" customHeight="1">
      <c r="A47" s="350"/>
      <c r="B47" s="352" t="s">
        <v>18</v>
      </c>
      <c r="C47" s="354"/>
      <c r="D47" s="43"/>
      <c r="E47" s="43"/>
      <c r="F47" s="360"/>
      <c r="G47" s="330"/>
      <c r="H47" s="331"/>
      <c r="I47" s="267"/>
      <c r="J47" s="267"/>
      <c r="K47" s="267"/>
      <c r="L47" s="266"/>
      <c r="M47" s="267"/>
      <c r="N47" s="267"/>
      <c r="O47" s="267"/>
      <c r="P47" s="267"/>
      <c r="Q47" s="452"/>
    </row>
    <row r="48" spans="1:17" s="448" customFormat="1" ht="15.75" customHeight="1">
      <c r="A48" s="350">
        <v>33</v>
      </c>
      <c r="B48" s="351" t="s">
        <v>19</v>
      </c>
      <c r="C48" s="354">
        <v>4864831</v>
      </c>
      <c r="D48" s="39" t="s">
        <v>12</v>
      </c>
      <c r="E48" s="40" t="s">
        <v>330</v>
      </c>
      <c r="F48" s="360">
        <v>1000</v>
      </c>
      <c r="G48" s="330">
        <v>93</v>
      </c>
      <c r="H48" s="331">
        <v>38</v>
      </c>
      <c r="I48" s="267">
        <f>G48-H48</f>
        <v>55</v>
      </c>
      <c r="J48" s="267">
        <f>$F48*I48</f>
        <v>55000</v>
      </c>
      <c r="K48" s="267">
        <f>J48/1000000</f>
        <v>0.055</v>
      </c>
      <c r="L48" s="330">
        <v>35</v>
      </c>
      <c r="M48" s="331">
        <v>6</v>
      </c>
      <c r="N48" s="267">
        <f>L48-M48</f>
        <v>29</v>
      </c>
      <c r="O48" s="267">
        <f>$F48*N48</f>
        <v>29000</v>
      </c>
      <c r="P48" s="267">
        <f>O48/1000000</f>
        <v>0.029</v>
      </c>
      <c r="Q48" s="756"/>
    </row>
    <row r="49" spans="1:17" s="448" customFormat="1" ht="15.75" customHeight="1">
      <c r="A49" s="350">
        <v>34</v>
      </c>
      <c r="B49" s="351" t="s">
        <v>20</v>
      </c>
      <c r="C49" s="354">
        <v>4864825</v>
      </c>
      <c r="D49" s="39" t="s">
        <v>12</v>
      </c>
      <c r="E49" s="40" t="s">
        <v>330</v>
      </c>
      <c r="F49" s="360">
        <v>133.33</v>
      </c>
      <c r="G49" s="330">
        <v>2209</v>
      </c>
      <c r="H49" s="331">
        <v>1401</v>
      </c>
      <c r="I49" s="267">
        <f>G49-H49</f>
        <v>808</v>
      </c>
      <c r="J49" s="267">
        <f>$F49*I49</f>
        <v>107730.64000000001</v>
      </c>
      <c r="K49" s="267">
        <f>J49/1000000</f>
        <v>0.10773064000000002</v>
      </c>
      <c r="L49" s="330">
        <v>217</v>
      </c>
      <c r="M49" s="331">
        <v>68</v>
      </c>
      <c r="N49" s="267">
        <f>L49-M49</f>
        <v>149</v>
      </c>
      <c r="O49" s="267">
        <f>$F49*N49</f>
        <v>19866.170000000002</v>
      </c>
      <c r="P49" s="267">
        <f>O49/1000000</f>
        <v>0.019866170000000002</v>
      </c>
      <c r="Q49" s="452"/>
    </row>
    <row r="50" spans="1:17" ht="15.75" customHeight="1">
      <c r="A50" s="350"/>
      <c r="B50" s="353" t="s">
        <v>116</v>
      </c>
      <c r="C50" s="354"/>
      <c r="D50" s="39"/>
      <c r="E50" s="39"/>
      <c r="F50" s="360"/>
      <c r="G50" s="328"/>
      <c r="H50" s="329"/>
      <c r="I50" s="377"/>
      <c r="J50" s="377"/>
      <c r="K50" s="377"/>
      <c r="L50" s="378"/>
      <c r="M50" s="377"/>
      <c r="N50" s="377"/>
      <c r="O50" s="377"/>
      <c r="P50" s="377"/>
      <c r="Q50" s="146"/>
    </row>
    <row r="51" spans="1:17" s="448" customFormat="1" ht="15.75" customHeight="1">
      <c r="A51" s="350">
        <v>35</v>
      </c>
      <c r="B51" s="351" t="s">
        <v>117</v>
      </c>
      <c r="C51" s="354">
        <v>5295199</v>
      </c>
      <c r="D51" s="39" t="s">
        <v>12</v>
      </c>
      <c r="E51" s="40" t="s">
        <v>330</v>
      </c>
      <c r="F51" s="360">
        <v>1000</v>
      </c>
      <c r="G51" s="330">
        <v>998183</v>
      </c>
      <c r="H51" s="267">
        <v>998183</v>
      </c>
      <c r="I51" s="267">
        <f>G51-H51</f>
        <v>0</v>
      </c>
      <c r="J51" s="267">
        <f>$F51*I51</f>
        <v>0</v>
      </c>
      <c r="K51" s="267">
        <f>J51/1000000</f>
        <v>0</v>
      </c>
      <c r="L51" s="330">
        <v>1170</v>
      </c>
      <c r="M51" s="267">
        <v>1170</v>
      </c>
      <c r="N51" s="267">
        <f>L51-M51</f>
        <v>0</v>
      </c>
      <c r="O51" s="267">
        <f>$F51*N51</f>
        <v>0</v>
      </c>
      <c r="P51" s="267">
        <f>O51/1000000</f>
        <v>0</v>
      </c>
      <c r="Q51" s="452"/>
    </row>
    <row r="52" spans="1:17" s="485" customFormat="1" ht="15.75" customHeight="1">
      <c r="A52" s="338">
        <v>36</v>
      </c>
      <c r="B52" s="316" t="s">
        <v>118</v>
      </c>
      <c r="C52" s="354">
        <v>4864828</v>
      </c>
      <c r="D52" s="43" t="s">
        <v>12</v>
      </c>
      <c r="E52" s="40" t="s">
        <v>330</v>
      </c>
      <c r="F52" s="354">
        <v>133</v>
      </c>
      <c r="G52" s="330">
        <v>996421</v>
      </c>
      <c r="H52" s="267">
        <v>996421</v>
      </c>
      <c r="I52" s="267">
        <f>G52-H52</f>
        <v>0</v>
      </c>
      <c r="J52" s="267">
        <f>$F52*I52</f>
        <v>0</v>
      </c>
      <c r="K52" s="267">
        <f>J52/1000000</f>
        <v>0</v>
      </c>
      <c r="L52" s="330">
        <v>11057</v>
      </c>
      <c r="M52" s="267">
        <v>11924</v>
      </c>
      <c r="N52" s="267">
        <f>L52-M52</f>
        <v>-867</v>
      </c>
      <c r="O52" s="267">
        <f>$F52*N52</f>
        <v>-115311</v>
      </c>
      <c r="P52" s="267">
        <f>O52/1000000</f>
        <v>-0.115311</v>
      </c>
      <c r="Q52" s="330"/>
    </row>
    <row r="53" spans="1:17" s="448" customFormat="1" ht="15.75" customHeight="1">
      <c r="A53" s="338"/>
      <c r="B53" s="352" t="s">
        <v>427</v>
      </c>
      <c r="C53" s="354"/>
      <c r="D53" s="43"/>
      <c r="E53" s="40"/>
      <c r="F53" s="354"/>
      <c r="G53" s="330"/>
      <c r="H53" s="331"/>
      <c r="I53" s="267"/>
      <c r="J53" s="267"/>
      <c r="K53" s="267"/>
      <c r="L53" s="330"/>
      <c r="M53" s="331"/>
      <c r="N53" s="267"/>
      <c r="O53" s="267"/>
      <c r="P53" s="267"/>
      <c r="Q53" s="330"/>
    </row>
    <row r="54" spans="1:17" s="448" customFormat="1" ht="15.75" customHeight="1">
      <c r="A54" s="338">
        <v>37</v>
      </c>
      <c r="B54" s="316" t="s">
        <v>35</v>
      </c>
      <c r="C54" s="354">
        <v>5295145</v>
      </c>
      <c r="D54" s="43" t="s">
        <v>12</v>
      </c>
      <c r="E54" s="40" t="s">
        <v>330</v>
      </c>
      <c r="F54" s="354">
        <v>-1000</v>
      </c>
      <c r="G54" s="330">
        <v>969851</v>
      </c>
      <c r="H54" s="331">
        <v>970616</v>
      </c>
      <c r="I54" s="267">
        <f>G54-H54</f>
        <v>-765</v>
      </c>
      <c r="J54" s="267">
        <f>$F54*I54</f>
        <v>765000</v>
      </c>
      <c r="K54" s="267">
        <f>J54/1000000</f>
        <v>0.765</v>
      </c>
      <c r="L54" s="330">
        <v>990186</v>
      </c>
      <c r="M54" s="331">
        <v>990186</v>
      </c>
      <c r="N54" s="267">
        <f>L54-M54</f>
        <v>0</v>
      </c>
      <c r="O54" s="267">
        <f>$F54*N54</f>
        <v>0</v>
      </c>
      <c r="P54" s="267">
        <f>O54/1000000</f>
        <v>0</v>
      </c>
      <c r="Q54" s="330"/>
    </row>
    <row r="55" spans="1:17" s="488" customFormat="1" ht="15.75" customHeight="1" thickBot="1">
      <c r="A55" s="753">
        <v>38</v>
      </c>
      <c r="B55" s="754" t="s">
        <v>170</v>
      </c>
      <c r="C55" s="355">
        <v>5295146</v>
      </c>
      <c r="D55" s="355" t="s">
        <v>12</v>
      </c>
      <c r="E55" s="355" t="s">
        <v>330</v>
      </c>
      <c r="F55" s="355">
        <v>-1000</v>
      </c>
      <c r="G55" s="450">
        <v>983348</v>
      </c>
      <c r="H55" s="355">
        <v>984105</v>
      </c>
      <c r="I55" s="355">
        <f>G55-H55</f>
        <v>-757</v>
      </c>
      <c r="J55" s="355">
        <f>$F55*I55</f>
        <v>757000</v>
      </c>
      <c r="K55" s="758">
        <f>J55/1000000</f>
        <v>0.757</v>
      </c>
      <c r="L55" s="450">
        <v>999927</v>
      </c>
      <c r="M55" s="355">
        <v>999927</v>
      </c>
      <c r="N55" s="355">
        <f>L55-M55</f>
        <v>0</v>
      </c>
      <c r="O55" s="355">
        <f>$F55*N55</f>
        <v>0</v>
      </c>
      <c r="P55" s="355">
        <f>O55/1000000</f>
        <v>0</v>
      </c>
      <c r="Q55" s="450"/>
    </row>
    <row r="56" spans="1:17" s="448" customFormat="1" ht="3.75" customHeight="1" thickTop="1">
      <c r="A56" s="338"/>
      <c r="B56" s="316"/>
      <c r="C56" s="354"/>
      <c r="D56" s="43"/>
      <c r="E56" s="40"/>
      <c r="F56" s="354"/>
      <c r="G56" s="331"/>
      <c r="H56" s="331"/>
      <c r="I56" s="267"/>
      <c r="J56" s="267"/>
      <c r="K56" s="267"/>
      <c r="L56" s="331"/>
      <c r="M56" s="331"/>
      <c r="N56" s="267"/>
      <c r="O56" s="267"/>
      <c r="P56" s="267"/>
      <c r="Q56" s="485"/>
    </row>
    <row r="57" spans="2:16" ht="16.5">
      <c r="B57" s="15" t="s">
        <v>136</v>
      </c>
      <c r="F57" s="191"/>
      <c r="I57" s="16"/>
      <c r="J57" s="16"/>
      <c r="K57" s="383">
        <f>SUM(K8:K55)-K31</f>
        <v>1.6274199000000003</v>
      </c>
      <c r="N57" s="16"/>
      <c r="O57" s="16"/>
      <c r="P57" s="383">
        <f>SUM(P8:P55)-P31</f>
        <v>2.0432637199999997</v>
      </c>
    </row>
    <row r="58" spans="2:16" ht="1.5" customHeight="1">
      <c r="B58" s="15"/>
      <c r="F58" s="191"/>
      <c r="I58" s="16"/>
      <c r="J58" s="16"/>
      <c r="K58" s="27"/>
      <c r="N58" s="16"/>
      <c r="O58" s="16"/>
      <c r="P58" s="27"/>
    </row>
    <row r="59" spans="2:16" ht="16.5">
      <c r="B59" s="15" t="s">
        <v>137</v>
      </c>
      <c r="F59" s="191"/>
      <c r="I59" s="16"/>
      <c r="J59" s="16"/>
      <c r="K59" s="383">
        <f>SUM(K57:K58)</f>
        <v>1.6274199000000003</v>
      </c>
      <c r="N59" s="16"/>
      <c r="O59" s="16"/>
      <c r="P59" s="383">
        <f>SUM(P57:P58)</f>
        <v>2.0432637199999997</v>
      </c>
    </row>
    <row r="60" ht="15">
      <c r="F60" s="191"/>
    </row>
    <row r="61" spans="6:17" ht="15">
      <c r="F61" s="191"/>
      <c r="Q61" s="246" t="str">
        <f>NDPL!$Q$1</f>
        <v>AUGUST-2019</v>
      </c>
    </row>
    <row r="62" ht="15">
      <c r="F62" s="191"/>
    </row>
    <row r="63" spans="6:17" ht="15">
      <c r="F63" s="191"/>
      <c r="Q63" s="246"/>
    </row>
    <row r="64" spans="1:16" ht="18.75" thickBot="1">
      <c r="A64" s="85" t="s">
        <v>232</v>
      </c>
      <c r="F64" s="191"/>
      <c r="G64" s="6"/>
      <c r="H64" s="6"/>
      <c r="I64" s="45" t="s">
        <v>7</v>
      </c>
      <c r="J64" s="17"/>
      <c r="K64" s="17"/>
      <c r="L64" s="17"/>
      <c r="M64" s="17"/>
      <c r="N64" s="45" t="s">
        <v>380</v>
      </c>
      <c r="O64" s="17"/>
      <c r="P64" s="17"/>
    </row>
    <row r="65" spans="1:17" ht="39.75" thickBot="1" thickTop="1">
      <c r="A65" s="34" t="s">
        <v>8</v>
      </c>
      <c r="B65" s="31" t="s">
        <v>9</v>
      </c>
      <c r="C65" s="32" t="s">
        <v>1</v>
      </c>
      <c r="D65" s="32" t="s">
        <v>2</v>
      </c>
      <c r="E65" s="32" t="s">
        <v>3</v>
      </c>
      <c r="F65" s="32" t="s">
        <v>10</v>
      </c>
      <c r="G65" s="34" t="str">
        <f>NDPL!G5</f>
        <v>FINAL READING 31/08/2019</v>
      </c>
      <c r="H65" s="32" t="str">
        <f>NDPL!H5</f>
        <v>INTIAL READING 01/08/2019</v>
      </c>
      <c r="I65" s="32" t="s">
        <v>4</v>
      </c>
      <c r="J65" s="32" t="s">
        <v>5</v>
      </c>
      <c r="K65" s="32" t="s">
        <v>6</v>
      </c>
      <c r="L65" s="34" t="str">
        <f>NDPL!G5</f>
        <v>FINAL READING 31/08/2019</v>
      </c>
      <c r="M65" s="32" t="str">
        <f>NDPL!H5</f>
        <v>INTIAL READING 01/08/2019</v>
      </c>
      <c r="N65" s="32" t="s">
        <v>4</v>
      </c>
      <c r="O65" s="32" t="s">
        <v>5</v>
      </c>
      <c r="P65" s="32" t="s">
        <v>6</v>
      </c>
      <c r="Q65" s="33" t="s">
        <v>293</v>
      </c>
    </row>
    <row r="66" spans="1:16" ht="17.25" thickBot="1" thickTop="1">
      <c r="A66" s="18"/>
      <c r="B66" s="86"/>
      <c r="C66" s="18"/>
      <c r="D66" s="18"/>
      <c r="E66" s="18"/>
      <c r="F66" s="317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7" ht="15.75" customHeight="1" thickTop="1">
      <c r="A67" s="348"/>
      <c r="B67" s="349" t="s">
        <v>122</v>
      </c>
      <c r="C67" s="35"/>
      <c r="D67" s="35"/>
      <c r="E67" s="35"/>
      <c r="F67" s="318"/>
      <c r="G67" s="28"/>
      <c r="H67" s="460"/>
      <c r="I67" s="460"/>
      <c r="J67" s="460"/>
      <c r="K67" s="460"/>
      <c r="L67" s="28"/>
      <c r="M67" s="460"/>
      <c r="N67" s="460"/>
      <c r="O67" s="460"/>
      <c r="P67" s="460"/>
      <c r="Q67" s="535"/>
    </row>
    <row r="68" spans="1:17" s="448" customFormat="1" ht="15.75" customHeight="1">
      <c r="A68" s="350">
        <v>1</v>
      </c>
      <c r="B68" s="351" t="s">
        <v>15</v>
      </c>
      <c r="C68" s="354">
        <v>4864994</v>
      </c>
      <c r="D68" s="39" t="s">
        <v>12</v>
      </c>
      <c r="E68" s="40" t="s">
        <v>330</v>
      </c>
      <c r="F68" s="360">
        <v>-1000</v>
      </c>
      <c r="G68" s="330">
        <v>992123</v>
      </c>
      <c r="H68" s="331">
        <v>992544</v>
      </c>
      <c r="I68" s="331">
        <f>G68-H68</f>
        <v>-421</v>
      </c>
      <c r="J68" s="331">
        <f>$F68*I68</f>
        <v>421000</v>
      </c>
      <c r="K68" s="331">
        <f>J68/1000000</f>
        <v>0.421</v>
      </c>
      <c r="L68" s="330">
        <v>997716</v>
      </c>
      <c r="M68" s="331">
        <v>997732</v>
      </c>
      <c r="N68" s="331">
        <f>L68-M68</f>
        <v>-16</v>
      </c>
      <c r="O68" s="331">
        <f>$F68*N68</f>
        <v>16000</v>
      </c>
      <c r="P68" s="331">
        <f>O68/1000000</f>
        <v>0.016</v>
      </c>
      <c r="Q68" s="452"/>
    </row>
    <row r="69" spans="1:17" s="448" customFormat="1" ht="15.75" customHeight="1">
      <c r="A69" s="350">
        <v>2</v>
      </c>
      <c r="B69" s="351" t="s">
        <v>16</v>
      </c>
      <c r="C69" s="354">
        <v>5295153</v>
      </c>
      <c r="D69" s="39" t="s">
        <v>12</v>
      </c>
      <c r="E69" s="40" t="s">
        <v>330</v>
      </c>
      <c r="F69" s="360">
        <v>-1000</v>
      </c>
      <c r="G69" s="330">
        <v>988927</v>
      </c>
      <c r="H69" s="331">
        <v>989176</v>
      </c>
      <c r="I69" s="331">
        <f>G69-H69</f>
        <v>-249</v>
      </c>
      <c r="J69" s="331">
        <f>$F69*I69</f>
        <v>249000</v>
      </c>
      <c r="K69" s="331">
        <f>J69/1000000</f>
        <v>0.249</v>
      </c>
      <c r="L69" s="330">
        <v>963456</v>
      </c>
      <c r="M69" s="331">
        <v>963540</v>
      </c>
      <c r="N69" s="331">
        <f>L69-M69</f>
        <v>-84</v>
      </c>
      <c r="O69" s="331">
        <f>$F69*N69</f>
        <v>84000</v>
      </c>
      <c r="P69" s="331">
        <f>O69/1000000</f>
        <v>0.084</v>
      </c>
      <c r="Q69" s="452"/>
    </row>
    <row r="70" spans="1:17" s="448" customFormat="1" ht="15">
      <c r="A70" s="350">
        <v>3</v>
      </c>
      <c r="B70" s="351" t="s">
        <v>17</v>
      </c>
      <c r="C70" s="354">
        <v>5100234</v>
      </c>
      <c r="D70" s="39" t="s">
        <v>12</v>
      </c>
      <c r="E70" s="40" t="s">
        <v>330</v>
      </c>
      <c r="F70" s="360">
        <v>-1000</v>
      </c>
      <c r="G70" s="330">
        <v>997255</v>
      </c>
      <c r="H70" s="331">
        <v>997547</v>
      </c>
      <c r="I70" s="331">
        <f>G70-H70</f>
        <v>-292</v>
      </c>
      <c r="J70" s="331">
        <f>$F70*I70</f>
        <v>292000</v>
      </c>
      <c r="K70" s="331">
        <f>J70/1000000</f>
        <v>0.292</v>
      </c>
      <c r="L70" s="330">
        <v>998615</v>
      </c>
      <c r="M70" s="331">
        <v>998638</v>
      </c>
      <c r="N70" s="331">
        <f>L70-M70</f>
        <v>-23</v>
      </c>
      <c r="O70" s="331">
        <f>$F70*N70</f>
        <v>23000</v>
      </c>
      <c r="P70" s="331">
        <f>O70/1000000</f>
        <v>0.023</v>
      </c>
      <c r="Q70" s="449"/>
    </row>
    <row r="71" spans="1:17" s="448" customFormat="1" ht="15">
      <c r="A71" s="350">
        <v>4</v>
      </c>
      <c r="B71" s="351" t="s">
        <v>160</v>
      </c>
      <c r="C71" s="354">
        <v>5128452</v>
      </c>
      <c r="D71" s="39" t="s">
        <v>12</v>
      </c>
      <c r="E71" s="40" t="s">
        <v>330</v>
      </c>
      <c r="F71" s="360">
        <v>-1000</v>
      </c>
      <c r="G71" s="330">
        <v>990203</v>
      </c>
      <c r="H71" s="331">
        <v>991456</v>
      </c>
      <c r="I71" s="331">
        <f>G71-H71</f>
        <v>-1253</v>
      </c>
      <c r="J71" s="331">
        <f>$F71*I71</f>
        <v>1253000</v>
      </c>
      <c r="K71" s="331">
        <f>J71/1000000</f>
        <v>1.253</v>
      </c>
      <c r="L71" s="330">
        <v>999403</v>
      </c>
      <c r="M71" s="331">
        <v>999441</v>
      </c>
      <c r="N71" s="331">
        <f>L71-M71</f>
        <v>-38</v>
      </c>
      <c r="O71" s="331">
        <f>$F71*N71</f>
        <v>38000</v>
      </c>
      <c r="P71" s="331">
        <f>O71/1000000</f>
        <v>0.038</v>
      </c>
      <c r="Q71" s="785"/>
    </row>
    <row r="72" spans="1:17" s="448" customFormat="1" ht="15.75" customHeight="1">
      <c r="A72" s="350"/>
      <c r="B72" s="352" t="s">
        <v>123</v>
      </c>
      <c r="C72" s="354"/>
      <c r="D72" s="43"/>
      <c r="E72" s="43"/>
      <c r="F72" s="360"/>
      <c r="G72" s="330"/>
      <c r="H72" s="331"/>
      <c r="I72" s="469"/>
      <c r="J72" s="469"/>
      <c r="K72" s="469"/>
      <c r="L72" s="330"/>
      <c r="M72" s="469"/>
      <c r="N72" s="469"/>
      <c r="O72" s="469"/>
      <c r="P72" s="469"/>
      <c r="Q72" s="452"/>
    </row>
    <row r="73" spans="1:17" s="448" customFormat="1" ht="15.75" customHeight="1">
      <c r="A73" s="350">
        <v>5</v>
      </c>
      <c r="B73" s="351" t="s">
        <v>124</v>
      </c>
      <c r="C73" s="354">
        <v>4864978</v>
      </c>
      <c r="D73" s="39" t="s">
        <v>12</v>
      </c>
      <c r="E73" s="40" t="s">
        <v>330</v>
      </c>
      <c r="F73" s="360">
        <v>-1000</v>
      </c>
      <c r="G73" s="330">
        <v>16567</v>
      </c>
      <c r="H73" s="331">
        <v>16576</v>
      </c>
      <c r="I73" s="469">
        <f aca="true" t="shared" si="12" ref="I73:I78">G73-H73</f>
        <v>-9</v>
      </c>
      <c r="J73" s="469">
        <f aca="true" t="shared" si="13" ref="J73:J78">$F73*I73</f>
        <v>9000</v>
      </c>
      <c r="K73" s="469">
        <f aca="true" t="shared" si="14" ref="K73:K78">J73/1000000</f>
        <v>0.009</v>
      </c>
      <c r="L73" s="330">
        <v>997807</v>
      </c>
      <c r="M73" s="331">
        <v>998236</v>
      </c>
      <c r="N73" s="469">
        <f aca="true" t="shared" si="15" ref="N73:N78">L73-M73</f>
        <v>-429</v>
      </c>
      <c r="O73" s="469">
        <f aca="true" t="shared" si="16" ref="O73:O78">$F73*N73</f>
        <v>429000</v>
      </c>
      <c r="P73" s="469">
        <f aca="true" t="shared" si="17" ref="P73:P78">O73/1000000</f>
        <v>0.429</v>
      </c>
      <c r="Q73" s="452"/>
    </row>
    <row r="74" spans="1:17" s="448" customFormat="1" ht="15.75" customHeight="1">
      <c r="A74" s="350">
        <v>6</v>
      </c>
      <c r="B74" s="351" t="s">
        <v>125</v>
      </c>
      <c r="C74" s="354">
        <v>5128449</v>
      </c>
      <c r="D74" s="39" t="s">
        <v>12</v>
      </c>
      <c r="E74" s="40" t="s">
        <v>330</v>
      </c>
      <c r="F74" s="360">
        <v>-1000</v>
      </c>
      <c r="G74" s="330">
        <v>2632</v>
      </c>
      <c r="H74" s="331">
        <v>2644</v>
      </c>
      <c r="I74" s="469">
        <f t="shared" si="12"/>
        <v>-12</v>
      </c>
      <c r="J74" s="469">
        <f t="shared" si="13"/>
        <v>12000</v>
      </c>
      <c r="K74" s="469">
        <f t="shared" si="14"/>
        <v>0.012</v>
      </c>
      <c r="L74" s="330">
        <v>996723</v>
      </c>
      <c r="M74" s="331">
        <v>997194</v>
      </c>
      <c r="N74" s="469">
        <f t="shared" si="15"/>
        <v>-471</v>
      </c>
      <c r="O74" s="469">
        <f t="shared" si="16"/>
        <v>471000</v>
      </c>
      <c r="P74" s="469">
        <f t="shared" si="17"/>
        <v>0.471</v>
      </c>
      <c r="Q74" s="452"/>
    </row>
    <row r="75" spans="1:17" s="448" customFormat="1" ht="15.75" customHeight="1">
      <c r="A75" s="350">
        <v>7</v>
      </c>
      <c r="B75" s="351" t="s">
        <v>126</v>
      </c>
      <c r="C75" s="354">
        <v>5295141</v>
      </c>
      <c r="D75" s="39" t="s">
        <v>12</v>
      </c>
      <c r="E75" s="40" t="s">
        <v>330</v>
      </c>
      <c r="F75" s="360">
        <v>-1000</v>
      </c>
      <c r="G75" s="330">
        <v>7192</v>
      </c>
      <c r="H75" s="331">
        <v>7192</v>
      </c>
      <c r="I75" s="469">
        <f t="shared" si="12"/>
        <v>0</v>
      </c>
      <c r="J75" s="469">
        <f t="shared" si="13"/>
        <v>0</v>
      </c>
      <c r="K75" s="469">
        <f t="shared" si="14"/>
        <v>0</v>
      </c>
      <c r="L75" s="330">
        <v>999511</v>
      </c>
      <c r="M75" s="331">
        <v>999511</v>
      </c>
      <c r="N75" s="469">
        <f t="shared" si="15"/>
        <v>0</v>
      </c>
      <c r="O75" s="469">
        <f t="shared" si="16"/>
        <v>0</v>
      </c>
      <c r="P75" s="469">
        <f t="shared" si="17"/>
        <v>0</v>
      </c>
      <c r="Q75" s="452"/>
    </row>
    <row r="76" spans="1:17" s="448" customFormat="1" ht="15.75" customHeight="1">
      <c r="A76" s="350">
        <v>8</v>
      </c>
      <c r="B76" s="351" t="s">
        <v>127</v>
      </c>
      <c r="C76" s="354">
        <v>4865167</v>
      </c>
      <c r="D76" s="39" t="s">
        <v>12</v>
      </c>
      <c r="E76" s="40" t="s">
        <v>330</v>
      </c>
      <c r="F76" s="360">
        <v>-1000</v>
      </c>
      <c r="G76" s="330">
        <v>1655</v>
      </c>
      <c r="H76" s="267">
        <v>1655</v>
      </c>
      <c r="I76" s="469">
        <f t="shared" si="12"/>
        <v>0</v>
      </c>
      <c r="J76" s="469">
        <f t="shared" si="13"/>
        <v>0</v>
      </c>
      <c r="K76" s="469">
        <f t="shared" si="14"/>
        <v>0</v>
      </c>
      <c r="L76" s="330">
        <v>980809</v>
      </c>
      <c r="M76" s="331">
        <v>980809</v>
      </c>
      <c r="N76" s="469">
        <f t="shared" si="15"/>
        <v>0</v>
      </c>
      <c r="O76" s="469">
        <f t="shared" si="16"/>
        <v>0</v>
      </c>
      <c r="P76" s="469">
        <f t="shared" si="17"/>
        <v>0</v>
      </c>
      <c r="Q76" s="452"/>
    </row>
    <row r="77" spans="1:17" s="493" customFormat="1" ht="15">
      <c r="A77" s="786">
        <v>9</v>
      </c>
      <c r="B77" s="787" t="s">
        <v>128</v>
      </c>
      <c r="C77" s="788">
        <v>5295134</v>
      </c>
      <c r="D77" s="61" t="s">
        <v>12</v>
      </c>
      <c r="E77" s="62" t="s">
        <v>330</v>
      </c>
      <c r="F77" s="360">
        <v>-1000</v>
      </c>
      <c r="G77" s="330">
        <v>7964</v>
      </c>
      <c r="H77" s="331">
        <v>7965</v>
      </c>
      <c r="I77" s="469">
        <f t="shared" si="12"/>
        <v>-1</v>
      </c>
      <c r="J77" s="469">
        <f t="shared" si="13"/>
        <v>1000</v>
      </c>
      <c r="K77" s="469">
        <f t="shared" si="14"/>
        <v>0.001</v>
      </c>
      <c r="L77" s="330">
        <v>950657</v>
      </c>
      <c r="M77" s="331">
        <v>949777</v>
      </c>
      <c r="N77" s="469">
        <f t="shared" si="15"/>
        <v>880</v>
      </c>
      <c r="O77" s="469">
        <f t="shared" si="16"/>
        <v>-880000</v>
      </c>
      <c r="P77" s="469">
        <f t="shared" si="17"/>
        <v>-0.88</v>
      </c>
      <c r="Q77" s="789"/>
    </row>
    <row r="78" spans="1:17" s="448" customFormat="1" ht="15.75" customHeight="1">
      <c r="A78" s="350">
        <v>10</v>
      </c>
      <c r="B78" s="351" t="s">
        <v>129</v>
      </c>
      <c r="C78" s="354">
        <v>5295135</v>
      </c>
      <c r="D78" s="39" t="s">
        <v>12</v>
      </c>
      <c r="E78" s="40" t="s">
        <v>330</v>
      </c>
      <c r="F78" s="360">
        <v>-1000</v>
      </c>
      <c r="G78" s="330">
        <v>956465</v>
      </c>
      <c r="H78" s="331">
        <v>956451</v>
      </c>
      <c r="I78" s="331">
        <f t="shared" si="12"/>
        <v>14</v>
      </c>
      <c r="J78" s="331">
        <f t="shared" si="13"/>
        <v>-14000</v>
      </c>
      <c r="K78" s="331">
        <f t="shared" si="14"/>
        <v>-0.014</v>
      </c>
      <c r="L78" s="330">
        <v>992358</v>
      </c>
      <c r="M78" s="331">
        <v>992032</v>
      </c>
      <c r="N78" s="331">
        <f t="shared" si="15"/>
        <v>326</v>
      </c>
      <c r="O78" s="331">
        <f t="shared" si="16"/>
        <v>-326000</v>
      </c>
      <c r="P78" s="331">
        <f t="shared" si="17"/>
        <v>-0.326</v>
      </c>
      <c r="Q78" s="785"/>
    </row>
    <row r="79" spans="1:17" s="448" customFormat="1" ht="15.75" customHeight="1">
      <c r="A79" s="350"/>
      <c r="B79" s="353" t="s">
        <v>130</v>
      </c>
      <c r="C79" s="354"/>
      <c r="D79" s="39"/>
      <c r="E79" s="39"/>
      <c r="F79" s="360"/>
      <c r="G79" s="330"/>
      <c r="H79" s="331"/>
      <c r="I79" s="469"/>
      <c r="J79" s="469"/>
      <c r="K79" s="469"/>
      <c r="L79" s="330"/>
      <c r="M79" s="469"/>
      <c r="N79" s="469"/>
      <c r="O79" s="469"/>
      <c r="P79" s="469"/>
      <c r="Q79" s="452"/>
    </row>
    <row r="80" spans="1:17" s="448" customFormat="1" ht="15.75" customHeight="1">
      <c r="A80" s="350">
        <v>11</v>
      </c>
      <c r="B80" s="351" t="s">
        <v>131</v>
      </c>
      <c r="C80" s="354">
        <v>5295129</v>
      </c>
      <c r="D80" s="39" t="s">
        <v>12</v>
      </c>
      <c r="E80" s="40" t="s">
        <v>330</v>
      </c>
      <c r="F80" s="360">
        <v>-1000</v>
      </c>
      <c r="G80" s="330">
        <v>971411</v>
      </c>
      <c r="H80" s="331">
        <v>971435</v>
      </c>
      <c r="I80" s="469">
        <f>G80-H80</f>
        <v>-24</v>
      </c>
      <c r="J80" s="469">
        <f>$F80*I80</f>
        <v>24000</v>
      </c>
      <c r="K80" s="469">
        <f>J80/1000000</f>
        <v>0.024</v>
      </c>
      <c r="L80" s="330">
        <v>978316</v>
      </c>
      <c r="M80" s="331">
        <v>978860</v>
      </c>
      <c r="N80" s="469">
        <f>L80-M80</f>
        <v>-544</v>
      </c>
      <c r="O80" s="469">
        <f>$F80*N80</f>
        <v>544000</v>
      </c>
      <c r="P80" s="469">
        <f>O80/1000000</f>
        <v>0.544</v>
      </c>
      <c r="Q80" s="452"/>
    </row>
    <row r="81" spans="1:17" s="448" customFormat="1" ht="15.75" customHeight="1">
      <c r="A81" s="350"/>
      <c r="B81" s="351"/>
      <c r="C81" s="354"/>
      <c r="D81" s="39"/>
      <c r="E81" s="40"/>
      <c r="F81" s="360">
        <v>-1000</v>
      </c>
      <c r="G81" s="330"/>
      <c r="H81" s="331"/>
      <c r="I81" s="469"/>
      <c r="J81" s="469"/>
      <c r="K81" s="469"/>
      <c r="L81" s="330">
        <v>979137</v>
      </c>
      <c r="M81" s="331">
        <v>979773</v>
      </c>
      <c r="N81" s="469">
        <f>L81-M81</f>
        <v>-636</v>
      </c>
      <c r="O81" s="469">
        <f>$F81*N81</f>
        <v>636000</v>
      </c>
      <c r="P81" s="469">
        <f>O81/1000000</f>
        <v>0.636</v>
      </c>
      <c r="Q81" s="452"/>
    </row>
    <row r="82" spans="1:17" s="448" customFormat="1" ht="15.75" customHeight="1">
      <c r="A82" s="350">
        <v>12</v>
      </c>
      <c r="B82" s="351" t="s">
        <v>132</v>
      </c>
      <c r="C82" s="354">
        <v>4864917</v>
      </c>
      <c r="D82" s="39" t="s">
        <v>12</v>
      </c>
      <c r="E82" s="40" t="s">
        <v>330</v>
      </c>
      <c r="F82" s="360">
        <v>-1000</v>
      </c>
      <c r="G82" s="330">
        <v>958882</v>
      </c>
      <c r="H82" s="331">
        <v>958773</v>
      </c>
      <c r="I82" s="469">
        <f>G82-H82</f>
        <v>109</v>
      </c>
      <c r="J82" s="469">
        <f>$F82*I82</f>
        <v>-109000</v>
      </c>
      <c r="K82" s="469">
        <f>J82/1000000</f>
        <v>-0.109</v>
      </c>
      <c r="L82" s="330">
        <v>826443</v>
      </c>
      <c r="M82" s="331">
        <v>827357</v>
      </c>
      <c r="N82" s="469">
        <f>L82-M82</f>
        <v>-914</v>
      </c>
      <c r="O82" s="469">
        <f>$F82*N82</f>
        <v>914000</v>
      </c>
      <c r="P82" s="469">
        <f>O82/1000000</f>
        <v>0.914</v>
      </c>
      <c r="Q82" s="452"/>
    </row>
    <row r="83" spans="1:17" s="448" customFormat="1" ht="15.75" customHeight="1">
      <c r="A83" s="350"/>
      <c r="B83" s="352" t="s">
        <v>133</v>
      </c>
      <c r="C83" s="354"/>
      <c r="D83" s="43"/>
      <c r="E83" s="43"/>
      <c r="F83" s="360"/>
      <c r="G83" s="330"/>
      <c r="H83" s="331"/>
      <c r="I83" s="469"/>
      <c r="J83" s="469"/>
      <c r="K83" s="469"/>
      <c r="L83" s="330"/>
      <c r="M83" s="469"/>
      <c r="N83" s="469"/>
      <c r="O83" s="469"/>
      <c r="P83" s="469"/>
      <c r="Q83" s="452"/>
    </row>
    <row r="84" spans="1:17" s="448" customFormat="1" ht="19.5" customHeight="1">
      <c r="A84" s="350">
        <v>13</v>
      </c>
      <c r="B84" s="351" t="s">
        <v>134</v>
      </c>
      <c r="C84" s="354">
        <v>4865053</v>
      </c>
      <c r="D84" s="39" t="s">
        <v>12</v>
      </c>
      <c r="E84" s="40" t="s">
        <v>330</v>
      </c>
      <c r="F84" s="360">
        <v>-1000</v>
      </c>
      <c r="G84" s="266">
        <v>36178</v>
      </c>
      <c r="H84" s="267">
        <v>36178</v>
      </c>
      <c r="I84" s="794">
        <f>G84-H84</f>
        <v>0</v>
      </c>
      <c r="J84" s="794">
        <f>$F84*I84</f>
        <v>0</v>
      </c>
      <c r="K84" s="794">
        <f>J84/1000000</f>
        <v>0</v>
      </c>
      <c r="L84" s="266">
        <v>33503</v>
      </c>
      <c r="M84" s="267">
        <v>33503</v>
      </c>
      <c r="N84" s="794">
        <f>L84-M84</f>
        <v>0</v>
      </c>
      <c r="O84" s="794">
        <f>$F84*N84</f>
        <v>0</v>
      </c>
      <c r="P84" s="794">
        <f>O84/1000000</f>
        <v>0</v>
      </c>
      <c r="Q84" s="463"/>
    </row>
    <row r="85" spans="1:17" s="448" customFormat="1" ht="19.5" customHeight="1">
      <c r="A85" s="350">
        <v>14</v>
      </c>
      <c r="B85" s="351" t="s">
        <v>135</v>
      </c>
      <c r="C85" s="354">
        <v>5128445</v>
      </c>
      <c r="D85" s="39" t="s">
        <v>12</v>
      </c>
      <c r="E85" s="40" t="s">
        <v>330</v>
      </c>
      <c r="F85" s="360">
        <v>-1000</v>
      </c>
      <c r="G85" s="330">
        <v>33313</v>
      </c>
      <c r="H85" s="331">
        <v>32374</v>
      </c>
      <c r="I85" s="331">
        <f>G85-H85</f>
        <v>939</v>
      </c>
      <c r="J85" s="331">
        <f>$F85*I85</f>
        <v>-939000</v>
      </c>
      <c r="K85" s="331">
        <f>J85/1000000</f>
        <v>-0.939</v>
      </c>
      <c r="L85" s="330">
        <v>124</v>
      </c>
      <c r="M85" s="331">
        <v>129</v>
      </c>
      <c r="N85" s="331">
        <f>L85-M85</f>
        <v>-5</v>
      </c>
      <c r="O85" s="331">
        <f>$F85*N85</f>
        <v>5000</v>
      </c>
      <c r="P85" s="331">
        <f>O85/1000000</f>
        <v>0.005</v>
      </c>
      <c r="Q85" s="463"/>
    </row>
    <row r="86" spans="1:17" s="448" customFormat="1" ht="19.5" customHeight="1">
      <c r="A86" s="350">
        <v>15</v>
      </c>
      <c r="B86" s="351" t="s">
        <v>394</v>
      </c>
      <c r="C86" s="354">
        <v>5295165</v>
      </c>
      <c r="D86" s="39" t="s">
        <v>12</v>
      </c>
      <c r="E86" s="40" t="s">
        <v>330</v>
      </c>
      <c r="F86" s="360">
        <v>-1000</v>
      </c>
      <c r="G86" s="330">
        <v>19659</v>
      </c>
      <c r="H86" s="331">
        <v>18375</v>
      </c>
      <c r="I86" s="331">
        <f>G86-H86</f>
        <v>1284</v>
      </c>
      <c r="J86" s="331">
        <f>$F86*I86</f>
        <v>-1284000</v>
      </c>
      <c r="K86" s="331">
        <f>J86/1000000</f>
        <v>-1.284</v>
      </c>
      <c r="L86" s="330">
        <v>919545</v>
      </c>
      <c r="M86" s="331">
        <v>919550</v>
      </c>
      <c r="N86" s="331">
        <f>L86-M86</f>
        <v>-5</v>
      </c>
      <c r="O86" s="331">
        <f>$F86*N86</f>
        <v>5000</v>
      </c>
      <c r="P86" s="331">
        <f>O86/1000000</f>
        <v>0.005</v>
      </c>
      <c r="Q86" s="463"/>
    </row>
    <row r="87" spans="1:17" s="448" customFormat="1" ht="14.25" customHeight="1">
      <c r="A87" s="350"/>
      <c r="B87" s="353"/>
      <c r="C87" s="354"/>
      <c r="D87" s="39"/>
      <c r="E87" s="39"/>
      <c r="F87" s="360"/>
      <c r="G87" s="380"/>
      <c r="H87" s="331"/>
      <c r="I87" s="331"/>
      <c r="J87" s="331"/>
      <c r="K87" s="331"/>
      <c r="L87" s="380"/>
      <c r="M87" s="331"/>
      <c r="N87" s="331"/>
      <c r="O87" s="331"/>
      <c r="P87" s="331"/>
      <c r="Q87" s="452"/>
    </row>
    <row r="88" spans="1:17" s="488" customFormat="1" ht="15.75" thickBot="1">
      <c r="A88" s="691"/>
      <c r="B88" s="795"/>
      <c r="C88" s="355"/>
      <c r="D88" s="87"/>
      <c r="E88" s="491"/>
      <c r="F88" s="355"/>
      <c r="G88" s="450"/>
      <c r="H88" s="451"/>
      <c r="I88" s="451"/>
      <c r="J88" s="451"/>
      <c r="K88" s="451"/>
      <c r="L88" s="450"/>
      <c r="M88" s="451"/>
      <c r="N88" s="451"/>
      <c r="O88" s="451"/>
      <c r="P88" s="451"/>
      <c r="Q88" s="796"/>
    </row>
    <row r="89" spans="1:17" ht="18.75" thickTop="1">
      <c r="A89" s="448"/>
      <c r="B89" s="293" t="s">
        <v>234</v>
      </c>
      <c r="C89" s="448"/>
      <c r="D89" s="448"/>
      <c r="E89" s="448"/>
      <c r="F89" s="580"/>
      <c r="G89" s="448"/>
      <c r="H89" s="448"/>
      <c r="I89" s="536"/>
      <c r="J89" s="536"/>
      <c r="K89" s="149">
        <f>SUM(K68:K88)</f>
        <v>-0.08500000000000019</v>
      </c>
      <c r="L89" s="485"/>
      <c r="M89" s="448"/>
      <c r="N89" s="536"/>
      <c r="O89" s="536"/>
      <c r="P89" s="149">
        <f>SUM(P68:P88)</f>
        <v>1.9589999999999996</v>
      </c>
      <c r="Q89" s="448"/>
    </row>
    <row r="90" spans="2:16" ht="18">
      <c r="B90" s="293"/>
      <c r="F90" s="191"/>
      <c r="I90" s="16"/>
      <c r="J90" s="16"/>
      <c r="K90" s="19"/>
      <c r="L90" s="17"/>
      <c r="N90" s="16"/>
      <c r="O90" s="16"/>
      <c r="P90" s="295"/>
    </row>
    <row r="91" spans="2:16" ht="18">
      <c r="B91" s="293" t="s">
        <v>141</v>
      </c>
      <c r="F91" s="191"/>
      <c r="I91" s="16"/>
      <c r="J91" s="16"/>
      <c r="K91" s="347">
        <f>SUM(K89:K90)</f>
        <v>-0.08500000000000019</v>
      </c>
      <c r="L91" s="17"/>
      <c r="N91" s="16"/>
      <c r="O91" s="16"/>
      <c r="P91" s="347">
        <f>SUM(P89:P90)</f>
        <v>1.9589999999999996</v>
      </c>
    </row>
    <row r="92" spans="6:16" ht="15">
      <c r="F92" s="191"/>
      <c r="I92" s="16"/>
      <c r="J92" s="16"/>
      <c r="K92" s="19"/>
      <c r="L92" s="17"/>
      <c r="N92" s="16"/>
      <c r="O92" s="16"/>
      <c r="P92" s="19"/>
    </row>
    <row r="93" spans="6:16" ht="15">
      <c r="F93" s="191"/>
      <c r="I93" s="16"/>
      <c r="J93" s="16"/>
      <c r="K93" s="19"/>
      <c r="L93" s="17"/>
      <c r="N93" s="16"/>
      <c r="O93" s="16"/>
      <c r="P93" s="19"/>
    </row>
    <row r="94" spans="6:18" ht="15">
      <c r="F94" s="191"/>
      <c r="I94" s="16"/>
      <c r="J94" s="16"/>
      <c r="K94" s="19"/>
      <c r="L94" s="17"/>
      <c r="N94" s="16"/>
      <c r="O94" s="16"/>
      <c r="P94" s="19"/>
      <c r="Q94" s="246" t="str">
        <f>NDPL!Q1</f>
        <v>AUGUST-2019</v>
      </c>
      <c r="R94" s="246"/>
    </row>
    <row r="95" spans="1:16" ht="18.75" thickBot="1">
      <c r="A95" s="306" t="s">
        <v>233</v>
      </c>
      <c r="F95" s="191"/>
      <c r="G95" s="6"/>
      <c r="H95" s="6"/>
      <c r="I95" s="45" t="s">
        <v>7</v>
      </c>
      <c r="J95" s="17"/>
      <c r="K95" s="17"/>
      <c r="L95" s="17"/>
      <c r="M95" s="17"/>
      <c r="N95" s="45" t="s">
        <v>380</v>
      </c>
      <c r="O95" s="17"/>
      <c r="P95" s="17"/>
    </row>
    <row r="96" spans="1:17" ht="48" customHeight="1" thickBot="1" thickTop="1">
      <c r="A96" s="34" t="s">
        <v>8</v>
      </c>
      <c r="B96" s="31" t="s">
        <v>9</v>
      </c>
      <c r="C96" s="32" t="s">
        <v>1</v>
      </c>
      <c r="D96" s="32" t="s">
        <v>2</v>
      </c>
      <c r="E96" s="32" t="s">
        <v>3</v>
      </c>
      <c r="F96" s="32" t="s">
        <v>10</v>
      </c>
      <c r="G96" s="34" t="str">
        <f>NDPL!G5</f>
        <v>FINAL READING 31/08/2019</v>
      </c>
      <c r="H96" s="32" t="str">
        <f>NDPL!H5</f>
        <v>INTIAL READING 01/08/2019</v>
      </c>
      <c r="I96" s="32" t="s">
        <v>4</v>
      </c>
      <c r="J96" s="32" t="s">
        <v>5</v>
      </c>
      <c r="K96" s="32" t="s">
        <v>6</v>
      </c>
      <c r="L96" s="34" t="str">
        <f>NDPL!G5</f>
        <v>FINAL READING 31/08/2019</v>
      </c>
      <c r="M96" s="32" t="str">
        <f>NDPL!H5</f>
        <v>INTIAL READING 01/08/2019</v>
      </c>
      <c r="N96" s="32" t="s">
        <v>4</v>
      </c>
      <c r="O96" s="32" t="s">
        <v>5</v>
      </c>
      <c r="P96" s="32" t="s">
        <v>6</v>
      </c>
      <c r="Q96" s="33" t="s">
        <v>293</v>
      </c>
    </row>
    <row r="97" spans="1:16" ht="17.25" thickBot="1" thickTop="1">
      <c r="A97" s="5"/>
      <c r="B97" s="42"/>
      <c r="C97" s="4"/>
      <c r="D97" s="4"/>
      <c r="E97" s="4"/>
      <c r="F97" s="319"/>
      <c r="G97" s="4"/>
      <c r="H97" s="4"/>
      <c r="I97" s="4"/>
      <c r="J97" s="4"/>
      <c r="K97" s="4"/>
      <c r="L97" s="18"/>
      <c r="M97" s="4"/>
      <c r="N97" s="4"/>
      <c r="O97" s="4"/>
      <c r="P97" s="4"/>
    </row>
    <row r="98" spans="1:17" ht="15.75" customHeight="1" thickTop="1">
      <c r="A98" s="348"/>
      <c r="B98" s="357" t="s">
        <v>31</v>
      </c>
      <c r="C98" s="358"/>
      <c r="D98" s="80"/>
      <c r="E98" s="88"/>
      <c r="F98" s="320"/>
      <c r="G98" s="30"/>
      <c r="H98" s="23"/>
      <c r="I98" s="24"/>
      <c r="J98" s="24"/>
      <c r="K98" s="24"/>
      <c r="L98" s="22"/>
      <c r="M98" s="23"/>
      <c r="N98" s="24"/>
      <c r="O98" s="24"/>
      <c r="P98" s="24"/>
      <c r="Q98" s="145"/>
    </row>
    <row r="99" spans="1:17" s="448" customFormat="1" ht="15.75" customHeight="1">
      <c r="A99" s="350">
        <v>1</v>
      </c>
      <c r="B99" s="351" t="s">
        <v>32</v>
      </c>
      <c r="C99" s="354">
        <v>4864791</v>
      </c>
      <c r="D99" s="456" t="s">
        <v>12</v>
      </c>
      <c r="E99" s="457" t="s">
        <v>330</v>
      </c>
      <c r="F99" s="360">
        <v>-266.67</v>
      </c>
      <c r="G99" s="330">
        <v>999768</v>
      </c>
      <c r="H99" s="267">
        <v>999714</v>
      </c>
      <c r="I99" s="267">
        <f>G99-H99</f>
        <v>54</v>
      </c>
      <c r="J99" s="267">
        <f>$F99*I99</f>
        <v>-14400.18</v>
      </c>
      <c r="K99" s="267">
        <f>J99/1000000</f>
        <v>-0.01440018</v>
      </c>
      <c r="L99" s="330">
        <v>999886</v>
      </c>
      <c r="M99" s="267">
        <v>999923</v>
      </c>
      <c r="N99" s="267">
        <f>L99-M99</f>
        <v>-37</v>
      </c>
      <c r="O99" s="267">
        <f>$F99*N99</f>
        <v>9866.79</v>
      </c>
      <c r="P99" s="267">
        <f>O99/1000000</f>
        <v>0.00986679</v>
      </c>
      <c r="Q99" s="480"/>
    </row>
    <row r="100" spans="1:17" s="448" customFormat="1" ht="15.75" customHeight="1">
      <c r="A100" s="350">
        <v>2</v>
      </c>
      <c r="B100" s="351" t="s">
        <v>33</v>
      </c>
      <c r="C100" s="354">
        <v>4864867</v>
      </c>
      <c r="D100" s="39" t="s">
        <v>12</v>
      </c>
      <c r="E100" s="40" t="s">
        <v>330</v>
      </c>
      <c r="F100" s="360">
        <v>-500</v>
      </c>
      <c r="G100" s="330">
        <v>1019</v>
      </c>
      <c r="H100" s="331">
        <v>1015</v>
      </c>
      <c r="I100" s="267">
        <f>G100-H100</f>
        <v>4</v>
      </c>
      <c r="J100" s="267">
        <f>$F100*I100</f>
        <v>-2000</v>
      </c>
      <c r="K100" s="267">
        <f>J100/1000000</f>
        <v>-0.002</v>
      </c>
      <c r="L100" s="330">
        <v>999963</v>
      </c>
      <c r="M100" s="331">
        <v>1000019</v>
      </c>
      <c r="N100" s="331">
        <f>L100-M100</f>
        <v>-56</v>
      </c>
      <c r="O100" s="331">
        <f>$F100*N100</f>
        <v>28000</v>
      </c>
      <c r="P100" s="331">
        <f>O100/1000000</f>
        <v>0.028</v>
      </c>
      <c r="Q100" s="452"/>
    </row>
    <row r="101" spans="1:17" s="448" customFormat="1" ht="15.75" customHeight="1">
      <c r="A101" s="350"/>
      <c r="B101" s="353" t="s">
        <v>359</v>
      </c>
      <c r="C101" s="354"/>
      <c r="D101" s="39"/>
      <c r="E101" s="40"/>
      <c r="F101" s="360"/>
      <c r="G101" s="381"/>
      <c r="H101" s="267"/>
      <c r="I101" s="267"/>
      <c r="J101" s="267"/>
      <c r="K101" s="267"/>
      <c r="L101" s="330"/>
      <c r="M101" s="331"/>
      <c r="N101" s="331"/>
      <c r="O101" s="331"/>
      <c r="P101" s="331"/>
      <c r="Q101" s="452"/>
    </row>
    <row r="102" spans="1:17" s="448" customFormat="1" ht="15">
      <c r="A102" s="350">
        <v>3</v>
      </c>
      <c r="B102" s="316" t="s">
        <v>108</v>
      </c>
      <c r="C102" s="354">
        <v>4865107</v>
      </c>
      <c r="D102" s="43" t="s">
        <v>12</v>
      </c>
      <c r="E102" s="40" t="s">
        <v>330</v>
      </c>
      <c r="F102" s="360">
        <v>-266.66</v>
      </c>
      <c r="G102" s="330">
        <v>2913</v>
      </c>
      <c r="H102" s="267">
        <v>2908</v>
      </c>
      <c r="I102" s="267">
        <f aca="true" t="shared" si="18" ref="I102:I110">G102-H102</f>
        <v>5</v>
      </c>
      <c r="J102" s="267">
        <f aca="true" t="shared" si="19" ref="J102:J111">$F102*I102</f>
        <v>-1333.3000000000002</v>
      </c>
      <c r="K102" s="267">
        <f aca="true" t="shared" si="20" ref="K102:K111">J102/1000000</f>
        <v>-0.0013333000000000002</v>
      </c>
      <c r="L102" s="330">
        <v>2154</v>
      </c>
      <c r="M102" s="267">
        <v>2135</v>
      </c>
      <c r="N102" s="331">
        <f aca="true" t="shared" si="21" ref="N102:N110">L102-M102</f>
        <v>19</v>
      </c>
      <c r="O102" s="331">
        <f aca="true" t="shared" si="22" ref="O102:O111">$F102*N102</f>
        <v>-5066.540000000001</v>
      </c>
      <c r="P102" s="331">
        <f aca="true" t="shared" si="23" ref="P102:P111">O102/1000000</f>
        <v>-0.0050665400000000005</v>
      </c>
      <c r="Q102" s="481"/>
    </row>
    <row r="103" spans="1:17" s="448" customFormat="1" ht="15.75" customHeight="1">
      <c r="A103" s="350">
        <v>4</v>
      </c>
      <c r="B103" s="351" t="s">
        <v>109</v>
      </c>
      <c r="C103" s="354">
        <v>4865137</v>
      </c>
      <c r="D103" s="39" t="s">
        <v>12</v>
      </c>
      <c r="E103" s="40" t="s">
        <v>330</v>
      </c>
      <c r="F103" s="360">
        <v>-100</v>
      </c>
      <c r="G103" s="330">
        <v>91815</v>
      </c>
      <c r="H103" s="267">
        <v>90988</v>
      </c>
      <c r="I103" s="267">
        <f t="shared" si="18"/>
        <v>827</v>
      </c>
      <c r="J103" s="267">
        <f t="shared" si="19"/>
        <v>-82700</v>
      </c>
      <c r="K103" s="267">
        <f t="shared" si="20"/>
        <v>-0.0827</v>
      </c>
      <c r="L103" s="330">
        <v>151965</v>
      </c>
      <c r="M103" s="267">
        <v>151729</v>
      </c>
      <c r="N103" s="331">
        <f t="shared" si="21"/>
        <v>236</v>
      </c>
      <c r="O103" s="331">
        <f t="shared" si="22"/>
        <v>-23600</v>
      </c>
      <c r="P103" s="331">
        <f t="shared" si="23"/>
        <v>-0.0236</v>
      </c>
      <c r="Q103" s="452"/>
    </row>
    <row r="104" spans="1:17" s="448" customFormat="1" ht="15">
      <c r="A104" s="350">
        <v>5</v>
      </c>
      <c r="B104" s="351" t="s">
        <v>110</v>
      </c>
      <c r="C104" s="354">
        <v>4865136</v>
      </c>
      <c r="D104" s="39" t="s">
        <v>12</v>
      </c>
      <c r="E104" s="40" t="s">
        <v>330</v>
      </c>
      <c r="F104" s="360">
        <v>-200</v>
      </c>
      <c r="G104" s="330">
        <v>994338</v>
      </c>
      <c r="H104" s="267">
        <v>994381</v>
      </c>
      <c r="I104" s="267">
        <f t="shared" si="18"/>
        <v>-43</v>
      </c>
      <c r="J104" s="267">
        <f t="shared" si="19"/>
        <v>8600</v>
      </c>
      <c r="K104" s="267">
        <f t="shared" si="20"/>
        <v>0.0086</v>
      </c>
      <c r="L104" s="330">
        <v>999292</v>
      </c>
      <c r="M104" s="267">
        <v>999266</v>
      </c>
      <c r="N104" s="331">
        <f t="shared" si="21"/>
        <v>26</v>
      </c>
      <c r="O104" s="331">
        <f t="shared" si="22"/>
        <v>-5200</v>
      </c>
      <c r="P104" s="331">
        <f t="shared" si="23"/>
        <v>-0.0052</v>
      </c>
      <c r="Q104" s="772"/>
    </row>
    <row r="105" spans="1:17" s="448" customFormat="1" ht="15">
      <c r="A105" s="350">
        <v>6</v>
      </c>
      <c r="B105" s="351" t="s">
        <v>111</v>
      </c>
      <c r="C105" s="354">
        <v>5295200</v>
      </c>
      <c r="D105" s="39" t="s">
        <v>12</v>
      </c>
      <c r="E105" s="40" t="s">
        <v>330</v>
      </c>
      <c r="F105" s="360">
        <v>-200</v>
      </c>
      <c r="G105" s="330">
        <v>64889</v>
      </c>
      <c r="H105" s="267">
        <v>63540</v>
      </c>
      <c r="I105" s="267">
        <f t="shared" si="18"/>
        <v>1349</v>
      </c>
      <c r="J105" s="267">
        <f t="shared" si="19"/>
        <v>-269800</v>
      </c>
      <c r="K105" s="267">
        <f t="shared" si="20"/>
        <v>-0.2698</v>
      </c>
      <c r="L105" s="330">
        <v>132546</v>
      </c>
      <c r="M105" s="267">
        <v>132360</v>
      </c>
      <c r="N105" s="331">
        <f t="shared" si="21"/>
        <v>186</v>
      </c>
      <c r="O105" s="331">
        <f t="shared" si="22"/>
        <v>-37200</v>
      </c>
      <c r="P105" s="331">
        <f t="shared" si="23"/>
        <v>-0.0372</v>
      </c>
      <c r="Q105" s="684"/>
    </row>
    <row r="106" spans="1:17" s="448" customFormat="1" ht="15">
      <c r="A106" s="350">
        <v>7</v>
      </c>
      <c r="B106" s="351" t="s">
        <v>112</v>
      </c>
      <c r="C106" s="354">
        <v>4864968</v>
      </c>
      <c r="D106" s="39" t="s">
        <v>12</v>
      </c>
      <c r="E106" s="40" t="s">
        <v>330</v>
      </c>
      <c r="F106" s="360">
        <v>-800</v>
      </c>
      <c r="G106" s="330">
        <v>696</v>
      </c>
      <c r="H106" s="267">
        <v>687</v>
      </c>
      <c r="I106" s="267">
        <f t="shared" si="18"/>
        <v>9</v>
      </c>
      <c r="J106" s="267">
        <f t="shared" si="19"/>
        <v>-7200</v>
      </c>
      <c r="K106" s="267">
        <f t="shared" si="20"/>
        <v>-0.0072</v>
      </c>
      <c r="L106" s="330">
        <v>1993</v>
      </c>
      <c r="M106" s="267">
        <v>1448</v>
      </c>
      <c r="N106" s="331">
        <f t="shared" si="21"/>
        <v>545</v>
      </c>
      <c r="O106" s="331">
        <f t="shared" si="22"/>
        <v>-436000</v>
      </c>
      <c r="P106" s="331">
        <f t="shared" si="23"/>
        <v>-0.436</v>
      </c>
      <c r="Q106" s="463"/>
    </row>
    <row r="107" spans="1:17" s="448" customFormat="1" ht="15.75" customHeight="1">
      <c r="A107" s="350">
        <v>8</v>
      </c>
      <c r="B107" s="351" t="s">
        <v>355</v>
      </c>
      <c r="C107" s="354">
        <v>4865004</v>
      </c>
      <c r="D107" s="39" t="s">
        <v>12</v>
      </c>
      <c r="E107" s="40" t="s">
        <v>330</v>
      </c>
      <c r="F107" s="360">
        <v>-800</v>
      </c>
      <c r="G107" s="330">
        <v>3211</v>
      </c>
      <c r="H107" s="267">
        <v>3199</v>
      </c>
      <c r="I107" s="267">
        <f t="shared" si="18"/>
        <v>12</v>
      </c>
      <c r="J107" s="267">
        <f t="shared" si="19"/>
        <v>-9600</v>
      </c>
      <c r="K107" s="267">
        <f t="shared" si="20"/>
        <v>-0.0096</v>
      </c>
      <c r="L107" s="330">
        <v>1003</v>
      </c>
      <c r="M107" s="267">
        <v>792</v>
      </c>
      <c r="N107" s="331">
        <f t="shared" si="21"/>
        <v>211</v>
      </c>
      <c r="O107" s="331">
        <f t="shared" si="22"/>
        <v>-168800</v>
      </c>
      <c r="P107" s="331">
        <f t="shared" si="23"/>
        <v>-0.1688</v>
      </c>
      <c r="Q107" s="481"/>
    </row>
    <row r="108" spans="1:17" s="448" customFormat="1" ht="15.75" customHeight="1">
      <c r="A108" s="350">
        <v>9</v>
      </c>
      <c r="B108" s="351" t="s">
        <v>377</v>
      </c>
      <c r="C108" s="354">
        <v>4865050</v>
      </c>
      <c r="D108" s="39" t="s">
        <v>12</v>
      </c>
      <c r="E108" s="40" t="s">
        <v>330</v>
      </c>
      <c r="F108" s="360">
        <v>-800</v>
      </c>
      <c r="G108" s="330">
        <v>999992</v>
      </c>
      <c r="H108" s="267">
        <v>1000000</v>
      </c>
      <c r="I108" s="267">
        <f>G108-H108</f>
        <v>-8</v>
      </c>
      <c r="J108" s="267">
        <f t="shared" si="19"/>
        <v>6400</v>
      </c>
      <c r="K108" s="267">
        <f t="shared" si="20"/>
        <v>0.0064</v>
      </c>
      <c r="L108" s="330">
        <v>999346</v>
      </c>
      <c r="M108" s="267">
        <v>999600</v>
      </c>
      <c r="N108" s="331">
        <f>L108-M108</f>
        <v>-254</v>
      </c>
      <c r="O108" s="331">
        <f t="shared" si="22"/>
        <v>203200</v>
      </c>
      <c r="P108" s="331">
        <f t="shared" si="23"/>
        <v>0.2032</v>
      </c>
      <c r="Q108" s="452"/>
    </row>
    <row r="109" spans="1:17" s="448" customFormat="1" ht="15.75" customHeight="1">
      <c r="A109" s="350">
        <v>10</v>
      </c>
      <c r="B109" s="351" t="s">
        <v>376</v>
      </c>
      <c r="C109" s="354">
        <v>4864998</v>
      </c>
      <c r="D109" s="39" t="s">
        <v>12</v>
      </c>
      <c r="E109" s="40" t="s">
        <v>330</v>
      </c>
      <c r="F109" s="360">
        <v>-800</v>
      </c>
      <c r="G109" s="330">
        <v>966395</v>
      </c>
      <c r="H109" s="267">
        <v>966396</v>
      </c>
      <c r="I109" s="267">
        <f t="shared" si="18"/>
        <v>-1</v>
      </c>
      <c r="J109" s="267">
        <f t="shared" si="19"/>
        <v>800</v>
      </c>
      <c r="K109" s="267">
        <f t="shared" si="20"/>
        <v>0.0008</v>
      </c>
      <c r="L109" s="330">
        <v>982477</v>
      </c>
      <c r="M109" s="267">
        <v>983743</v>
      </c>
      <c r="N109" s="331">
        <f t="shared" si="21"/>
        <v>-1266</v>
      </c>
      <c r="O109" s="331">
        <f t="shared" si="22"/>
        <v>1012800</v>
      </c>
      <c r="P109" s="331">
        <f t="shared" si="23"/>
        <v>1.0128</v>
      </c>
      <c r="Q109" s="452"/>
    </row>
    <row r="110" spans="1:17" s="448" customFormat="1" ht="15.75" customHeight="1">
      <c r="A110" s="350">
        <v>11</v>
      </c>
      <c r="B110" s="351" t="s">
        <v>370</v>
      </c>
      <c r="C110" s="354">
        <v>4864993</v>
      </c>
      <c r="D110" s="161" t="s">
        <v>12</v>
      </c>
      <c r="E110" s="249" t="s">
        <v>330</v>
      </c>
      <c r="F110" s="360">
        <v>-800</v>
      </c>
      <c r="G110" s="330">
        <v>973387</v>
      </c>
      <c r="H110" s="267">
        <v>973389</v>
      </c>
      <c r="I110" s="267">
        <f t="shared" si="18"/>
        <v>-2</v>
      </c>
      <c r="J110" s="267">
        <f t="shared" si="19"/>
        <v>1600</v>
      </c>
      <c r="K110" s="267">
        <f t="shared" si="20"/>
        <v>0.0016</v>
      </c>
      <c r="L110" s="330">
        <v>990666</v>
      </c>
      <c r="M110" s="267">
        <v>991545</v>
      </c>
      <c r="N110" s="331">
        <f t="shared" si="21"/>
        <v>-879</v>
      </c>
      <c r="O110" s="331">
        <f t="shared" si="22"/>
        <v>703200</v>
      </c>
      <c r="P110" s="331">
        <f t="shared" si="23"/>
        <v>0.7032</v>
      </c>
      <c r="Q110" s="453"/>
    </row>
    <row r="111" spans="1:17" s="448" customFormat="1" ht="15.75" customHeight="1">
      <c r="A111" s="350">
        <v>12</v>
      </c>
      <c r="B111" s="351" t="s">
        <v>412</v>
      </c>
      <c r="C111" s="354">
        <v>5128403</v>
      </c>
      <c r="D111" s="161" t="s">
        <v>12</v>
      </c>
      <c r="E111" s="249" t="s">
        <v>330</v>
      </c>
      <c r="F111" s="360">
        <v>-2000</v>
      </c>
      <c r="G111" s="330">
        <v>999911</v>
      </c>
      <c r="H111" s="267">
        <v>999911</v>
      </c>
      <c r="I111" s="267">
        <f>G111-H111</f>
        <v>0</v>
      </c>
      <c r="J111" s="267">
        <f t="shared" si="19"/>
        <v>0</v>
      </c>
      <c r="K111" s="267">
        <f t="shared" si="20"/>
        <v>0</v>
      </c>
      <c r="L111" s="330">
        <v>999527</v>
      </c>
      <c r="M111" s="267">
        <v>999712</v>
      </c>
      <c r="N111" s="331">
        <f>L111-M111</f>
        <v>-185</v>
      </c>
      <c r="O111" s="331">
        <f t="shared" si="22"/>
        <v>370000</v>
      </c>
      <c r="P111" s="331">
        <f t="shared" si="23"/>
        <v>0.37</v>
      </c>
      <c r="Q111" s="453"/>
    </row>
    <row r="112" spans="1:17" s="448" customFormat="1" ht="15.75" customHeight="1">
      <c r="A112" s="350"/>
      <c r="B112" s="352" t="s">
        <v>360</v>
      </c>
      <c r="C112" s="354"/>
      <c r="D112" s="43"/>
      <c r="E112" s="43"/>
      <c r="F112" s="360"/>
      <c r="G112" s="381"/>
      <c r="H112" s="267"/>
      <c r="I112" s="267"/>
      <c r="J112" s="267"/>
      <c r="K112" s="267"/>
      <c r="L112" s="330"/>
      <c r="M112" s="331"/>
      <c r="N112" s="331"/>
      <c r="O112" s="331"/>
      <c r="P112" s="331"/>
      <c r="Q112" s="452"/>
    </row>
    <row r="113" spans="1:17" s="448" customFormat="1" ht="15.75" customHeight="1">
      <c r="A113" s="350">
        <v>13</v>
      </c>
      <c r="B113" s="351" t="s">
        <v>113</v>
      </c>
      <c r="C113" s="354">
        <v>4864949</v>
      </c>
      <c r="D113" s="39" t="s">
        <v>12</v>
      </c>
      <c r="E113" s="40" t="s">
        <v>330</v>
      </c>
      <c r="F113" s="360">
        <v>-2000</v>
      </c>
      <c r="G113" s="330">
        <v>997861</v>
      </c>
      <c r="H113" s="331">
        <v>997865</v>
      </c>
      <c r="I113" s="267">
        <f>G113-H113</f>
        <v>-4</v>
      </c>
      <c r="J113" s="267">
        <f>$F113*I113</f>
        <v>8000</v>
      </c>
      <c r="K113" s="267">
        <f>J113/1000000</f>
        <v>0.008</v>
      </c>
      <c r="L113" s="330">
        <v>999540</v>
      </c>
      <c r="M113" s="331">
        <v>999667</v>
      </c>
      <c r="N113" s="331">
        <f>L113-M113</f>
        <v>-127</v>
      </c>
      <c r="O113" s="331">
        <f>$F113*N113</f>
        <v>254000</v>
      </c>
      <c r="P113" s="331">
        <f>O113/1000000</f>
        <v>0.254</v>
      </c>
      <c r="Q113" s="452"/>
    </row>
    <row r="114" spans="1:17" s="448" customFormat="1" ht="15.75" customHeight="1">
      <c r="A114" s="350">
        <v>14</v>
      </c>
      <c r="B114" s="351" t="s">
        <v>114</v>
      </c>
      <c r="C114" s="354">
        <v>4865016</v>
      </c>
      <c r="D114" s="39" t="s">
        <v>12</v>
      </c>
      <c r="E114" s="40" t="s">
        <v>330</v>
      </c>
      <c r="F114" s="360">
        <v>-800</v>
      </c>
      <c r="G114" s="330">
        <v>7</v>
      </c>
      <c r="H114" s="331">
        <v>7</v>
      </c>
      <c r="I114" s="267">
        <f>G114-H114</f>
        <v>0</v>
      </c>
      <c r="J114" s="267">
        <f>$F114*I114</f>
        <v>0</v>
      </c>
      <c r="K114" s="267">
        <f>J114/1000000</f>
        <v>0</v>
      </c>
      <c r="L114" s="330">
        <v>999722</v>
      </c>
      <c r="M114" s="331">
        <v>999722</v>
      </c>
      <c r="N114" s="331">
        <f>L114-M114</f>
        <v>0</v>
      </c>
      <c r="O114" s="331">
        <f>$F114*N114</f>
        <v>0</v>
      </c>
      <c r="P114" s="331">
        <f>O114/1000000</f>
        <v>0</v>
      </c>
      <c r="Q114" s="464"/>
    </row>
    <row r="115" spans="1:17" ht="15.75" customHeight="1">
      <c r="A115" s="350"/>
      <c r="B115" s="353" t="s">
        <v>115</v>
      </c>
      <c r="C115" s="354"/>
      <c r="D115" s="39"/>
      <c r="E115" s="39"/>
      <c r="F115" s="360"/>
      <c r="G115" s="381"/>
      <c r="H115" s="377"/>
      <c r="I115" s="377"/>
      <c r="J115" s="377"/>
      <c r="K115" s="377"/>
      <c r="L115" s="328"/>
      <c r="M115" s="329"/>
      <c r="N115" s="329"/>
      <c r="O115" s="329"/>
      <c r="P115" s="329"/>
      <c r="Q115" s="146"/>
    </row>
    <row r="116" spans="1:17" s="448" customFormat="1" ht="15.75" customHeight="1">
      <c r="A116" s="350">
        <v>15</v>
      </c>
      <c r="B116" s="316" t="s">
        <v>43</v>
      </c>
      <c r="C116" s="354">
        <v>4864843</v>
      </c>
      <c r="D116" s="43" t="s">
        <v>12</v>
      </c>
      <c r="E116" s="40" t="s">
        <v>330</v>
      </c>
      <c r="F116" s="360">
        <v>-1000</v>
      </c>
      <c r="G116" s="330">
        <v>745</v>
      </c>
      <c r="H116" s="331">
        <v>749</v>
      </c>
      <c r="I116" s="267">
        <f>G116-H116</f>
        <v>-4</v>
      </c>
      <c r="J116" s="267">
        <f>$F116*I116</f>
        <v>4000</v>
      </c>
      <c r="K116" s="267">
        <f>J116/1000000</f>
        <v>0.004</v>
      </c>
      <c r="L116" s="330">
        <v>28088</v>
      </c>
      <c r="M116" s="331">
        <v>28198</v>
      </c>
      <c r="N116" s="331">
        <f>L116-M116</f>
        <v>-110</v>
      </c>
      <c r="O116" s="331">
        <f>$F116*N116</f>
        <v>110000</v>
      </c>
      <c r="P116" s="331">
        <f>O116/1000000</f>
        <v>0.11</v>
      </c>
      <c r="Q116" s="452"/>
    </row>
    <row r="117" spans="1:17" s="448" customFormat="1" ht="15.75" customHeight="1">
      <c r="A117" s="350">
        <v>16</v>
      </c>
      <c r="B117" s="351" t="s">
        <v>44</v>
      </c>
      <c r="C117" s="354">
        <v>5295123</v>
      </c>
      <c r="D117" s="39" t="s">
        <v>12</v>
      </c>
      <c r="E117" s="40" t="s">
        <v>330</v>
      </c>
      <c r="F117" s="360">
        <v>-100</v>
      </c>
      <c r="G117" s="330">
        <v>53983</v>
      </c>
      <c r="H117" s="331">
        <v>53983</v>
      </c>
      <c r="I117" s="331">
        <f>G117-H117</f>
        <v>0</v>
      </c>
      <c r="J117" s="331">
        <f>$F117*I117</f>
        <v>0</v>
      </c>
      <c r="K117" s="331">
        <f>J117/1000000</f>
        <v>0</v>
      </c>
      <c r="L117" s="330">
        <v>26360</v>
      </c>
      <c r="M117" s="331">
        <v>26360</v>
      </c>
      <c r="N117" s="331">
        <f>L117-M117</f>
        <v>0</v>
      </c>
      <c r="O117" s="331">
        <f>$F117*N117</f>
        <v>0</v>
      </c>
      <c r="P117" s="331">
        <f>O117/1000000</f>
        <v>0</v>
      </c>
      <c r="Q117" s="452"/>
    </row>
    <row r="118" spans="1:17" ht="15.75" customHeight="1">
      <c r="A118" s="350"/>
      <c r="B118" s="353" t="s">
        <v>45</v>
      </c>
      <c r="C118" s="354"/>
      <c r="D118" s="39"/>
      <c r="E118" s="39"/>
      <c r="F118" s="360"/>
      <c r="G118" s="381"/>
      <c r="H118" s="377"/>
      <c r="I118" s="377"/>
      <c r="J118" s="377"/>
      <c r="K118" s="377"/>
      <c r="L118" s="328"/>
      <c r="M118" s="329"/>
      <c r="N118" s="329"/>
      <c r="O118" s="329"/>
      <c r="P118" s="329"/>
      <c r="Q118" s="146"/>
    </row>
    <row r="119" spans="1:17" s="448" customFormat="1" ht="15.75" customHeight="1">
      <c r="A119" s="350">
        <v>17</v>
      </c>
      <c r="B119" s="351" t="s">
        <v>80</v>
      </c>
      <c r="C119" s="354">
        <v>4865169</v>
      </c>
      <c r="D119" s="39" t="s">
        <v>12</v>
      </c>
      <c r="E119" s="40" t="s">
        <v>330</v>
      </c>
      <c r="F119" s="360">
        <v>-1000</v>
      </c>
      <c r="G119" s="330">
        <v>1155</v>
      </c>
      <c r="H119" s="331">
        <v>1157</v>
      </c>
      <c r="I119" s="267">
        <f>G119-H119</f>
        <v>-2</v>
      </c>
      <c r="J119" s="267">
        <f>$F119*I119</f>
        <v>2000</v>
      </c>
      <c r="K119" s="267">
        <f>J119/1000000</f>
        <v>0.002</v>
      </c>
      <c r="L119" s="330">
        <v>61260</v>
      </c>
      <c r="M119" s="331">
        <v>61264</v>
      </c>
      <c r="N119" s="331">
        <f>L119-M119</f>
        <v>-4</v>
      </c>
      <c r="O119" s="331">
        <f>$F119*N119</f>
        <v>4000</v>
      </c>
      <c r="P119" s="331">
        <f>O119/1000000</f>
        <v>0.004</v>
      </c>
      <c r="Q119" s="452"/>
    </row>
    <row r="120" spans="1:17" ht="15.75" customHeight="1">
      <c r="A120" s="350"/>
      <c r="B120" s="352" t="s">
        <v>48</v>
      </c>
      <c r="C120" s="338"/>
      <c r="D120" s="43"/>
      <c r="E120" s="43"/>
      <c r="F120" s="360"/>
      <c r="G120" s="381"/>
      <c r="H120" s="382"/>
      <c r="I120" s="382"/>
      <c r="J120" s="382"/>
      <c r="K120" s="377"/>
      <c r="L120" s="330"/>
      <c r="M120" s="379"/>
      <c r="N120" s="379"/>
      <c r="O120" s="379"/>
      <c r="P120" s="329"/>
      <c r="Q120" s="181"/>
    </row>
    <row r="121" spans="1:17" ht="15.75" customHeight="1">
      <c r="A121" s="350"/>
      <c r="B121" s="352" t="s">
        <v>49</v>
      </c>
      <c r="C121" s="338"/>
      <c r="D121" s="43"/>
      <c r="E121" s="43"/>
      <c r="F121" s="360"/>
      <c r="G121" s="381"/>
      <c r="H121" s="382"/>
      <c r="I121" s="382"/>
      <c r="J121" s="382"/>
      <c r="K121" s="377"/>
      <c r="L121" s="330"/>
      <c r="M121" s="379"/>
      <c r="N121" s="379"/>
      <c r="O121" s="379"/>
      <c r="P121" s="329"/>
      <c r="Q121" s="181"/>
    </row>
    <row r="122" spans="1:17" ht="15.75" customHeight="1">
      <c r="A122" s="356"/>
      <c r="B122" s="359" t="s">
        <v>62</v>
      </c>
      <c r="C122" s="354"/>
      <c r="D122" s="43"/>
      <c r="E122" s="43"/>
      <c r="F122" s="360"/>
      <c r="G122" s="381"/>
      <c r="H122" s="377"/>
      <c r="I122" s="377"/>
      <c r="J122" s="377"/>
      <c r="K122" s="377"/>
      <c r="L122" s="330"/>
      <c r="M122" s="329"/>
      <c r="N122" s="329"/>
      <c r="O122" s="329"/>
      <c r="P122" s="329"/>
      <c r="Q122" s="181"/>
    </row>
    <row r="123" spans="1:17" s="448" customFormat="1" ht="17.25" customHeight="1">
      <c r="A123" s="350">
        <v>18</v>
      </c>
      <c r="B123" s="492" t="s">
        <v>63</v>
      </c>
      <c r="C123" s="354">
        <v>4865088</v>
      </c>
      <c r="D123" s="39" t="s">
        <v>12</v>
      </c>
      <c r="E123" s="40" t="s">
        <v>330</v>
      </c>
      <c r="F123" s="360">
        <v>-166.66</v>
      </c>
      <c r="G123" s="330">
        <v>1412</v>
      </c>
      <c r="H123" s="331">
        <v>1412</v>
      </c>
      <c r="I123" s="267">
        <f>G123-H123</f>
        <v>0</v>
      </c>
      <c r="J123" s="267">
        <f>$F123*I123</f>
        <v>0</v>
      </c>
      <c r="K123" s="267">
        <f>J123/1000000</f>
        <v>0</v>
      </c>
      <c r="L123" s="330">
        <v>7172</v>
      </c>
      <c r="M123" s="331">
        <v>7172</v>
      </c>
      <c r="N123" s="331">
        <f>L123-M123</f>
        <v>0</v>
      </c>
      <c r="O123" s="331">
        <f>$F123*N123</f>
        <v>0</v>
      </c>
      <c r="P123" s="331">
        <f>O123/1000000</f>
        <v>0</v>
      </c>
      <c r="Q123" s="481"/>
    </row>
    <row r="124" spans="1:17" s="448" customFormat="1" ht="15.75" customHeight="1">
      <c r="A124" s="350">
        <v>19</v>
      </c>
      <c r="B124" s="492" t="s">
        <v>64</v>
      </c>
      <c r="C124" s="354">
        <v>4902579</v>
      </c>
      <c r="D124" s="39" t="s">
        <v>12</v>
      </c>
      <c r="E124" s="40" t="s">
        <v>330</v>
      </c>
      <c r="F124" s="360">
        <v>-500</v>
      </c>
      <c r="G124" s="330">
        <v>999855</v>
      </c>
      <c r="H124" s="331">
        <v>999855</v>
      </c>
      <c r="I124" s="267">
        <f>G124-H124</f>
        <v>0</v>
      </c>
      <c r="J124" s="267">
        <f>$F124*I124</f>
        <v>0</v>
      </c>
      <c r="K124" s="267">
        <f>J124/1000000</f>
        <v>0</v>
      </c>
      <c r="L124" s="330">
        <v>1497</v>
      </c>
      <c r="M124" s="331">
        <v>1442</v>
      </c>
      <c r="N124" s="331">
        <f>L124-M124</f>
        <v>55</v>
      </c>
      <c r="O124" s="331">
        <f>$F124*N124</f>
        <v>-27500</v>
      </c>
      <c r="P124" s="331">
        <f>O124/1000000</f>
        <v>-0.0275</v>
      </c>
      <c r="Q124" s="452"/>
    </row>
    <row r="125" spans="1:17" s="448" customFormat="1" ht="15.75" customHeight="1">
      <c r="A125" s="350">
        <v>20</v>
      </c>
      <c r="B125" s="492" t="s">
        <v>65</v>
      </c>
      <c r="C125" s="354">
        <v>4902585</v>
      </c>
      <c r="D125" s="39" t="s">
        <v>12</v>
      </c>
      <c r="E125" s="40" t="s">
        <v>330</v>
      </c>
      <c r="F125" s="360">
        <v>-666.67</v>
      </c>
      <c r="G125" s="330">
        <v>2023</v>
      </c>
      <c r="H125" s="331">
        <v>2003</v>
      </c>
      <c r="I125" s="267">
        <f>G125-H125</f>
        <v>20</v>
      </c>
      <c r="J125" s="267">
        <f>$F125*I125</f>
        <v>-13333.4</v>
      </c>
      <c r="K125" s="267">
        <f>J125/1000000</f>
        <v>-0.0133334</v>
      </c>
      <c r="L125" s="330">
        <v>245</v>
      </c>
      <c r="M125" s="331">
        <v>217</v>
      </c>
      <c r="N125" s="331">
        <f>L125-M125</f>
        <v>28</v>
      </c>
      <c r="O125" s="331">
        <f>$F125*N125</f>
        <v>-18666.76</v>
      </c>
      <c r="P125" s="331">
        <f>O125/1000000</f>
        <v>-0.018666759999999998</v>
      </c>
      <c r="Q125" s="452"/>
    </row>
    <row r="126" spans="1:17" s="448" customFormat="1" ht="15" customHeight="1">
      <c r="A126" s="350">
        <v>21</v>
      </c>
      <c r="B126" s="492" t="s">
        <v>66</v>
      </c>
      <c r="C126" s="354">
        <v>4865072</v>
      </c>
      <c r="D126" s="39" t="s">
        <v>12</v>
      </c>
      <c r="E126" s="40" t="s">
        <v>330</v>
      </c>
      <c r="F126" s="801">
        <v>-666.666666666667</v>
      </c>
      <c r="G126" s="330">
        <v>4953</v>
      </c>
      <c r="H126" s="331">
        <v>4953</v>
      </c>
      <c r="I126" s="331">
        <f>G126-H126</f>
        <v>0</v>
      </c>
      <c r="J126" s="331">
        <f>$F126*I126</f>
        <v>0</v>
      </c>
      <c r="K126" s="332">
        <f>J126/1000000</f>
        <v>0</v>
      </c>
      <c r="L126" s="330">
        <v>1544</v>
      </c>
      <c r="M126" s="331">
        <v>1544</v>
      </c>
      <c r="N126" s="331">
        <f>L126-M126</f>
        <v>0</v>
      </c>
      <c r="O126" s="331">
        <f>$F126*N126</f>
        <v>0</v>
      </c>
      <c r="P126" s="332">
        <f>O126/1000000</f>
        <v>0</v>
      </c>
      <c r="Q126" s="452"/>
    </row>
    <row r="127" spans="1:17" s="448" customFormat="1" ht="15.75" customHeight="1">
      <c r="A127" s="350"/>
      <c r="B127" s="492"/>
      <c r="C127" s="354"/>
      <c r="D127" s="39"/>
      <c r="E127" s="40"/>
      <c r="F127" s="801"/>
      <c r="G127" s="330"/>
      <c r="H127" s="331"/>
      <c r="I127" s="331"/>
      <c r="J127" s="331"/>
      <c r="K127" s="332">
        <f>K128/19*12</f>
        <v>-0.006947368421052631</v>
      </c>
      <c r="L127" s="330"/>
      <c r="M127" s="331"/>
      <c r="N127" s="331"/>
      <c r="O127" s="331"/>
      <c r="P127" s="332">
        <f>P128/19*12</f>
        <v>-0.014210526315789472</v>
      </c>
      <c r="Q127" s="452" t="s">
        <v>471</v>
      </c>
    </row>
    <row r="128" spans="1:17" s="448" customFormat="1" ht="15.75" customHeight="1">
      <c r="A128" s="350"/>
      <c r="B128" s="492"/>
      <c r="C128" s="354">
        <v>4865090</v>
      </c>
      <c r="D128" s="39" t="s">
        <v>12</v>
      </c>
      <c r="E128" s="40" t="s">
        <v>330</v>
      </c>
      <c r="F128" s="801">
        <v>-500</v>
      </c>
      <c r="G128" s="330">
        <v>22</v>
      </c>
      <c r="H128" s="331">
        <v>0</v>
      </c>
      <c r="I128" s="331">
        <f>G128-H128</f>
        <v>22</v>
      </c>
      <c r="J128" s="267">
        <f>$F128*I128</f>
        <v>-11000</v>
      </c>
      <c r="K128" s="267">
        <f>J128/1000000</f>
        <v>-0.011</v>
      </c>
      <c r="L128" s="330">
        <v>45</v>
      </c>
      <c r="M128" s="331">
        <v>0</v>
      </c>
      <c r="N128" s="331">
        <f>L128-M128</f>
        <v>45</v>
      </c>
      <c r="O128" s="331">
        <f>$F128*N128</f>
        <v>-22500</v>
      </c>
      <c r="P128" s="331">
        <f>O128/1000000</f>
        <v>-0.0225</v>
      </c>
      <c r="Q128" s="452" t="s">
        <v>468</v>
      </c>
    </row>
    <row r="129" spans="1:17" s="448" customFormat="1" ht="15.75" customHeight="1">
      <c r="A129" s="350"/>
      <c r="B129" s="359" t="s">
        <v>31</v>
      </c>
      <c r="C129" s="354"/>
      <c r="D129" s="43"/>
      <c r="E129" s="43"/>
      <c r="F129" s="360"/>
      <c r="G129" s="381"/>
      <c r="H129" s="267"/>
      <c r="I129" s="267"/>
      <c r="J129" s="267"/>
      <c r="K129" s="267"/>
      <c r="L129" s="330"/>
      <c r="M129" s="331"/>
      <c r="N129" s="331"/>
      <c r="O129" s="331"/>
      <c r="P129" s="331"/>
      <c r="Q129" s="452"/>
    </row>
    <row r="130" spans="1:17" s="448" customFormat="1" ht="15.75" customHeight="1">
      <c r="A130" s="350">
        <v>22</v>
      </c>
      <c r="B130" s="783" t="s">
        <v>67</v>
      </c>
      <c r="C130" s="354">
        <v>4864797</v>
      </c>
      <c r="D130" s="39" t="s">
        <v>12</v>
      </c>
      <c r="E130" s="40" t="s">
        <v>330</v>
      </c>
      <c r="F130" s="360">
        <v>-100</v>
      </c>
      <c r="G130" s="330">
        <v>46145</v>
      </c>
      <c r="H130" s="331">
        <v>45934</v>
      </c>
      <c r="I130" s="267">
        <f>G130-H130</f>
        <v>211</v>
      </c>
      <c r="J130" s="267">
        <f>$F130*I130</f>
        <v>-21100</v>
      </c>
      <c r="K130" s="267">
        <f>J130/1000000</f>
        <v>-0.0211</v>
      </c>
      <c r="L130" s="330">
        <v>1748</v>
      </c>
      <c r="M130" s="331">
        <v>1843</v>
      </c>
      <c r="N130" s="331">
        <f>L130-M130</f>
        <v>-95</v>
      </c>
      <c r="O130" s="331">
        <f>$F130*N130</f>
        <v>9500</v>
      </c>
      <c r="P130" s="331">
        <f>O130/1000000</f>
        <v>0.0095</v>
      </c>
      <c r="Q130" s="452"/>
    </row>
    <row r="131" spans="1:17" s="448" customFormat="1" ht="15.75" customHeight="1">
      <c r="A131" s="350">
        <v>23</v>
      </c>
      <c r="B131" s="783" t="s">
        <v>139</v>
      </c>
      <c r="C131" s="354">
        <v>4865086</v>
      </c>
      <c r="D131" s="39" t="s">
        <v>12</v>
      </c>
      <c r="E131" s="40" t="s">
        <v>330</v>
      </c>
      <c r="F131" s="360">
        <v>-100</v>
      </c>
      <c r="G131" s="330">
        <v>26264</v>
      </c>
      <c r="H131" s="331">
        <v>26264</v>
      </c>
      <c r="I131" s="331">
        <f>G131-H131</f>
        <v>0</v>
      </c>
      <c r="J131" s="331">
        <f>$F131*I131</f>
        <v>0</v>
      </c>
      <c r="K131" s="332">
        <f>J131/1000000</f>
        <v>0</v>
      </c>
      <c r="L131" s="330">
        <v>52904</v>
      </c>
      <c r="M131" s="331">
        <v>52904</v>
      </c>
      <c r="N131" s="331">
        <f>L131-M131</f>
        <v>0</v>
      </c>
      <c r="O131" s="331">
        <f>$F131*N131</f>
        <v>0</v>
      </c>
      <c r="P131" s="332">
        <f>O131/1000000</f>
        <v>0</v>
      </c>
      <c r="Q131" s="452"/>
    </row>
    <row r="132" spans="1:17" s="448" customFormat="1" ht="15.75" customHeight="1">
      <c r="A132" s="350"/>
      <c r="B132" s="783"/>
      <c r="C132" s="354"/>
      <c r="D132" s="39"/>
      <c r="E132" s="40"/>
      <c r="F132" s="360"/>
      <c r="G132" s="330"/>
      <c r="H132" s="331"/>
      <c r="I132" s="331"/>
      <c r="J132" s="331"/>
      <c r="K132" s="332">
        <f>-0.0002/31*25</f>
        <v>-0.00016129032258064516</v>
      </c>
      <c r="L132" s="330"/>
      <c r="M132" s="331"/>
      <c r="N132" s="331"/>
      <c r="O132" s="331"/>
      <c r="P132" s="776">
        <f>-0.0193/31*25</f>
        <v>-0.01556451612903226</v>
      </c>
      <c r="Q132" s="452"/>
    </row>
    <row r="133" spans="1:17" s="448" customFormat="1" ht="15.75" customHeight="1">
      <c r="A133" s="350"/>
      <c r="B133" s="783"/>
      <c r="C133" s="354">
        <v>4865074</v>
      </c>
      <c r="D133" s="39" t="s">
        <v>12</v>
      </c>
      <c r="E133" s="40" t="s">
        <v>330</v>
      </c>
      <c r="F133" s="360">
        <v>-133.33</v>
      </c>
      <c r="G133" s="330">
        <v>0</v>
      </c>
      <c r="H133" s="331">
        <v>0</v>
      </c>
      <c r="I133" s="267">
        <f>G133-H133</f>
        <v>0</v>
      </c>
      <c r="J133" s="267">
        <f>$F133*I133</f>
        <v>0</v>
      </c>
      <c r="K133" s="267">
        <f>J133/1000000</f>
        <v>0</v>
      </c>
      <c r="L133" s="330">
        <v>53</v>
      </c>
      <c r="M133" s="331">
        <v>0</v>
      </c>
      <c r="N133" s="331">
        <f>L133-M133</f>
        <v>53</v>
      </c>
      <c r="O133" s="331">
        <f>$F133*N133</f>
        <v>-7066.490000000001</v>
      </c>
      <c r="P133" s="331">
        <f>O133/1000000</f>
        <v>-0.007066490000000001</v>
      </c>
      <c r="Q133" s="452" t="s">
        <v>470</v>
      </c>
    </row>
    <row r="134" spans="1:17" s="448" customFormat="1" ht="15.75" customHeight="1">
      <c r="A134" s="350"/>
      <c r="B134" s="353" t="s">
        <v>68</v>
      </c>
      <c r="C134" s="354"/>
      <c r="D134" s="39"/>
      <c r="E134" s="39"/>
      <c r="F134" s="360"/>
      <c r="G134" s="381"/>
      <c r="H134" s="267"/>
      <c r="I134" s="267"/>
      <c r="J134" s="267"/>
      <c r="K134" s="267"/>
      <c r="L134" s="330"/>
      <c r="M134" s="331"/>
      <c r="N134" s="331"/>
      <c r="O134" s="331"/>
      <c r="P134" s="331"/>
      <c r="Q134" s="452"/>
    </row>
    <row r="135" spans="1:17" s="448" customFormat="1" ht="14.25" customHeight="1">
      <c r="A135" s="350">
        <v>24</v>
      </c>
      <c r="B135" s="351" t="s">
        <v>61</v>
      </c>
      <c r="C135" s="354">
        <v>4902568</v>
      </c>
      <c r="D135" s="39" t="s">
        <v>12</v>
      </c>
      <c r="E135" s="40" t="s">
        <v>330</v>
      </c>
      <c r="F135" s="360">
        <v>-100</v>
      </c>
      <c r="G135" s="330">
        <v>996913</v>
      </c>
      <c r="H135" s="331">
        <v>997066</v>
      </c>
      <c r="I135" s="267">
        <f>G135-H135</f>
        <v>-153</v>
      </c>
      <c r="J135" s="267">
        <f>$F135*I135</f>
        <v>15300</v>
      </c>
      <c r="K135" s="267">
        <f>J135/1000000</f>
        <v>0.0153</v>
      </c>
      <c r="L135" s="330">
        <v>4083</v>
      </c>
      <c r="M135" s="331">
        <v>4083</v>
      </c>
      <c r="N135" s="331">
        <f>L135-M135</f>
        <v>0</v>
      </c>
      <c r="O135" s="331">
        <f>$F135*N135</f>
        <v>0</v>
      </c>
      <c r="P135" s="331">
        <f>O135/1000000</f>
        <v>0</v>
      </c>
      <c r="Q135" s="452"/>
    </row>
    <row r="136" spans="1:17" s="448" customFormat="1" ht="15.75" customHeight="1">
      <c r="A136" s="350">
        <v>25</v>
      </c>
      <c r="B136" s="351" t="s">
        <v>69</v>
      </c>
      <c r="C136" s="354">
        <v>4902549</v>
      </c>
      <c r="D136" s="39" t="s">
        <v>12</v>
      </c>
      <c r="E136" s="40" t="s">
        <v>330</v>
      </c>
      <c r="F136" s="360">
        <v>-100</v>
      </c>
      <c r="G136" s="330">
        <v>999748</v>
      </c>
      <c r="H136" s="331">
        <v>999748</v>
      </c>
      <c r="I136" s="267">
        <f>G136-H136</f>
        <v>0</v>
      </c>
      <c r="J136" s="267">
        <f>$F136*I136</f>
        <v>0</v>
      </c>
      <c r="K136" s="267">
        <f>J136/1000000</f>
        <v>0</v>
      </c>
      <c r="L136" s="330">
        <v>999983</v>
      </c>
      <c r="M136" s="331">
        <v>999983</v>
      </c>
      <c r="N136" s="331">
        <f>L136-M136</f>
        <v>0</v>
      </c>
      <c r="O136" s="331">
        <f>$F136*N136</f>
        <v>0</v>
      </c>
      <c r="P136" s="331">
        <f>O136/1000000</f>
        <v>0</v>
      </c>
      <c r="Q136" s="464"/>
    </row>
    <row r="137" spans="1:17" s="448" customFormat="1" ht="15.75" customHeight="1">
      <c r="A137" s="350">
        <v>26</v>
      </c>
      <c r="B137" s="351" t="s">
        <v>81</v>
      </c>
      <c r="C137" s="354">
        <v>4902527</v>
      </c>
      <c r="D137" s="39" t="s">
        <v>12</v>
      </c>
      <c r="E137" s="40" t="s">
        <v>330</v>
      </c>
      <c r="F137" s="360">
        <v>-100</v>
      </c>
      <c r="G137" s="330">
        <v>225</v>
      </c>
      <c r="H137" s="331">
        <v>225</v>
      </c>
      <c r="I137" s="267">
        <f>G137-H137</f>
        <v>0</v>
      </c>
      <c r="J137" s="267">
        <f>$F137*I137</f>
        <v>0</v>
      </c>
      <c r="K137" s="267">
        <f>J137/1000000</f>
        <v>0</v>
      </c>
      <c r="L137" s="330">
        <v>999991</v>
      </c>
      <c r="M137" s="331">
        <v>999991</v>
      </c>
      <c r="N137" s="331">
        <f>L137-M137</f>
        <v>0</v>
      </c>
      <c r="O137" s="331">
        <f>$F137*N137</f>
        <v>0</v>
      </c>
      <c r="P137" s="331">
        <f>O137/1000000</f>
        <v>0</v>
      </c>
      <c r="Q137" s="452"/>
    </row>
    <row r="138" spans="1:17" s="448" customFormat="1" ht="15.75" customHeight="1">
      <c r="A138" s="350">
        <v>27</v>
      </c>
      <c r="B138" s="351" t="s">
        <v>70</v>
      </c>
      <c r="C138" s="354">
        <v>4902538</v>
      </c>
      <c r="D138" s="39" t="s">
        <v>12</v>
      </c>
      <c r="E138" s="40" t="s">
        <v>330</v>
      </c>
      <c r="F138" s="360">
        <v>-100</v>
      </c>
      <c r="G138" s="330">
        <v>999762</v>
      </c>
      <c r="H138" s="331">
        <v>999762</v>
      </c>
      <c r="I138" s="267">
        <f>G138-H138</f>
        <v>0</v>
      </c>
      <c r="J138" s="267">
        <f>$F138*I138</f>
        <v>0</v>
      </c>
      <c r="K138" s="267">
        <f>J138/1000000</f>
        <v>0</v>
      </c>
      <c r="L138" s="330">
        <v>999987</v>
      </c>
      <c r="M138" s="331">
        <v>999987</v>
      </c>
      <c r="N138" s="331">
        <f>L138-M138</f>
        <v>0</v>
      </c>
      <c r="O138" s="331">
        <f>$F138*N138</f>
        <v>0</v>
      </c>
      <c r="P138" s="331">
        <f>O138/1000000</f>
        <v>0</v>
      </c>
      <c r="Q138" s="452"/>
    </row>
    <row r="139" spans="1:17" s="448" customFormat="1" ht="15.75" customHeight="1">
      <c r="A139" s="350"/>
      <c r="B139" s="353" t="s">
        <v>71</v>
      </c>
      <c r="C139" s="354"/>
      <c r="D139" s="39"/>
      <c r="E139" s="39"/>
      <c r="F139" s="360"/>
      <c r="G139" s="381"/>
      <c r="H139" s="267"/>
      <c r="I139" s="267"/>
      <c r="J139" s="267"/>
      <c r="K139" s="267"/>
      <c r="L139" s="330"/>
      <c r="M139" s="331"/>
      <c r="N139" s="331"/>
      <c r="O139" s="331"/>
      <c r="P139" s="331"/>
      <c r="Q139" s="452"/>
    </row>
    <row r="140" spans="1:17" s="448" customFormat="1" ht="15.75" customHeight="1">
      <c r="A140" s="350">
        <v>28</v>
      </c>
      <c r="B140" s="351" t="s">
        <v>72</v>
      </c>
      <c r="C140" s="354">
        <v>4902540</v>
      </c>
      <c r="D140" s="39" t="s">
        <v>12</v>
      </c>
      <c r="E140" s="40" t="s">
        <v>330</v>
      </c>
      <c r="F140" s="360">
        <v>-100</v>
      </c>
      <c r="G140" s="330">
        <v>7234</v>
      </c>
      <c r="H140" s="331">
        <v>6951</v>
      </c>
      <c r="I140" s="267">
        <f>G140-H140</f>
        <v>283</v>
      </c>
      <c r="J140" s="267">
        <f>$F140*I140</f>
        <v>-28300</v>
      </c>
      <c r="K140" s="267">
        <f>J140/1000000</f>
        <v>-0.0283</v>
      </c>
      <c r="L140" s="330">
        <v>11542</v>
      </c>
      <c r="M140" s="331">
        <v>11421</v>
      </c>
      <c r="N140" s="331">
        <f>L140-M140</f>
        <v>121</v>
      </c>
      <c r="O140" s="331">
        <f>$F140*N140</f>
        <v>-12100</v>
      </c>
      <c r="P140" s="331">
        <f>O140/1000000</f>
        <v>-0.0121</v>
      </c>
      <c r="Q140" s="464"/>
    </row>
    <row r="141" spans="1:17" s="448" customFormat="1" ht="15.75" customHeight="1">
      <c r="A141" s="350">
        <v>29</v>
      </c>
      <c r="B141" s="351" t="s">
        <v>73</v>
      </c>
      <c r="C141" s="354">
        <v>4902520</v>
      </c>
      <c r="D141" s="39" t="s">
        <v>12</v>
      </c>
      <c r="E141" s="40" t="s">
        <v>330</v>
      </c>
      <c r="F141" s="354">
        <v>-100</v>
      </c>
      <c r="G141" s="330">
        <v>7942</v>
      </c>
      <c r="H141" s="331">
        <v>7302</v>
      </c>
      <c r="I141" s="267">
        <f>G141-H141</f>
        <v>640</v>
      </c>
      <c r="J141" s="267">
        <f>$F141*I141</f>
        <v>-64000</v>
      </c>
      <c r="K141" s="267">
        <f>J141/1000000</f>
        <v>-0.064</v>
      </c>
      <c r="L141" s="330">
        <v>1678</v>
      </c>
      <c r="M141" s="331">
        <v>1641</v>
      </c>
      <c r="N141" s="331">
        <f>L141-M141</f>
        <v>37</v>
      </c>
      <c r="O141" s="331">
        <f>$F141*N141</f>
        <v>-3700</v>
      </c>
      <c r="P141" s="331">
        <f>O141/1000000</f>
        <v>-0.0037</v>
      </c>
      <c r="Q141" s="679"/>
    </row>
    <row r="142" spans="1:17" s="488" customFormat="1" ht="15.75" customHeight="1" thickBot="1">
      <c r="A142" s="450">
        <v>30</v>
      </c>
      <c r="B142" s="683" t="s">
        <v>74</v>
      </c>
      <c r="C142" s="355">
        <v>4902536</v>
      </c>
      <c r="D142" s="87" t="s">
        <v>12</v>
      </c>
      <c r="E142" s="491" t="s">
        <v>330</v>
      </c>
      <c r="F142" s="355">
        <v>-100</v>
      </c>
      <c r="G142" s="450">
        <v>27325</v>
      </c>
      <c r="H142" s="451">
        <v>26827</v>
      </c>
      <c r="I142" s="451">
        <f>G142-H142</f>
        <v>498</v>
      </c>
      <c r="J142" s="451">
        <f>$F142*I142</f>
        <v>-49800</v>
      </c>
      <c r="K142" s="451">
        <f>J142/1000000</f>
        <v>-0.0498</v>
      </c>
      <c r="L142" s="450">
        <v>7120</v>
      </c>
      <c r="M142" s="451">
        <v>7086</v>
      </c>
      <c r="N142" s="451">
        <f>L142-M142</f>
        <v>34</v>
      </c>
      <c r="O142" s="451">
        <f>$F142*N142</f>
        <v>-3400</v>
      </c>
      <c r="P142" s="451">
        <f>O142/1000000</f>
        <v>-0.0034</v>
      </c>
      <c r="Q142" s="450"/>
    </row>
    <row r="143" ht="13.5" thickTop="1"/>
    <row r="144" spans="4:16" ht="16.5">
      <c r="D144" s="20"/>
      <c r="K144" s="405">
        <f>SUM(K99:K142)</f>
        <v>-0.5349755387436332</v>
      </c>
      <c r="L144" s="50"/>
      <c r="M144" s="50"/>
      <c r="N144" s="50"/>
      <c r="O144" s="50"/>
      <c r="P144" s="383">
        <f>SUM(P99:P142)</f>
        <v>1.9039919575551782</v>
      </c>
    </row>
    <row r="145" spans="11:16" ht="14.25">
      <c r="K145" s="50"/>
      <c r="L145" s="50"/>
      <c r="M145" s="50"/>
      <c r="N145" s="50"/>
      <c r="O145" s="50"/>
      <c r="P145" s="50"/>
    </row>
    <row r="146" spans="11:16" ht="14.25">
      <c r="K146" s="50"/>
      <c r="L146" s="50"/>
      <c r="M146" s="50"/>
      <c r="N146" s="50"/>
      <c r="O146" s="50"/>
      <c r="P146" s="50"/>
    </row>
    <row r="147" spans="17:18" ht="12.75">
      <c r="Q147" s="392" t="str">
        <f>NDPL!Q1</f>
        <v>AUGUST-2019</v>
      </c>
      <c r="R147" s="246"/>
    </row>
    <row r="148" ht="13.5" thickBot="1"/>
    <row r="149" spans="1:17" ht="44.25" customHeight="1">
      <c r="A149" s="323"/>
      <c r="B149" s="321" t="s">
        <v>142</v>
      </c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7"/>
    </row>
    <row r="150" spans="1:17" ht="19.5" customHeight="1">
      <c r="A150" s="226"/>
      <c r="B150" s="272" t="s">
        <v>143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48"/>
    </row>
    <row r="151" spans="1:17" ht="19.5" customHeight="1">
      <c r="A151" s="226"/>
      <c r="B151" s="268" t="s">
        <v>235</v>
      </c>
      <c r="C151" s="17"/>
      <c r="D151" s="17"/>
      <c r="E151" s="17"/>
      <c r="F151" s="17"/>
      <c r="G151" s="17"/>
      <c r="H151" s="17"/>
      <c r="I151" s="17"/>
      <c r="J151" s="17"/>
      <c r="K151" s="195">
        <f>K59</f>
        <v>1.6274199000000003</v>
      </c>
      <c r="L151" s="195"/>
      <c r="M151" s="195"/>
      <c r="N151" s="195"/>
      <c r="O151" s="195"/>
      <c r="P151" s="195">
        <f>P59</f>
        <v>2.0432637199999997</v>
      </c>
      <c r="Q151" s="48"/>
    </row>
    <row r="152" spans="1:17" ht="19.5" customHeight="1">
      <c r="A152" s="226"/>
      <c r="B152" s="268" t="s">
        <v>236</v>
      </c>
      <c r="C152" s="17"/>
      <c r="D152" s="17"/>
      <c r="E152" s="17"/>
      <c r="F152" s="17"/>
      <c r="G152" s="17"/>
      <c r="H152" s="17"/>
      <c r="I152" s="17"/>
      <c r="J152" s="17"/>
      <c r="K152" s="406">
        <f>K144</f>
        <v>-0.5349755387436332</v>
      </c>
      <c r="L152" s="195"/>
      <c r="M152" s="195"/>
      <c r="N152" s="195"/>
      <c r="O152" s="195"/>
      <c r="P152" s="195">
        <f>P144</f>
        <v>1.9039919575551782</v>
      </c>
      <c r="Q152" s="48"/>
    </row>
    <row r="153" spans="1:17" ht="19.5" customHeight="1">
      <c r="A153" s="226"/>
      <c r="B153" s="268" t="s">
        <v>144</v>
      </c>
      <c r="C153" s="17"/>
      <c r="D153" s="17"/>
      <c r="E153" s="17"/>
      <c r="F153" s="17"/>
      <c r="G153" s="17"/>
      <c r="H153" s="17"/>
      <c r="I153" s="17"/>
      <c r="J153" s="17"/>
      <c r="K153" s="406">
        <f>'ROHTAK ROAD'!K42</f>
        <v>0.0947375</v>
      </c>
      <c r="L153" s="195"/>
      <c r="M153" s="195"/>
      <c r="N153" s="195"/>
      <c r="O153" s="195"/>
      <c r="P153" s="406">
        <f>'ROHTAK ROAD'!P42</f>
        <v>-0.0034375000000000005</v>
      </c>
      <c r="Q153" s="48"/>
    </row>
    <row r="154" spans="1:17" ht="19.5" customHeight="1">
      <c r="A154" s="226"/>
      <c r="B154" s="268" t="s">
        <v>145</v>
      </c>
      <c r="C154" s="17"/>
      <c r="D154" s="17"/>
      <c r="E154" s="17"/>
      <c r="F154" s="17"/>
      <c r="G154" s="17"/>
      <c r="H154" s="17"/>
      <c r="I154" s="17"/>
      <c r="J154" s="17"/>
      <c r="K154" s="406">
        <f>SUM(K151:K153)</f>
        <v>1.187181861256367</v>
      </c>
      <c r="L154" s="195"/>
      <c r="M154" s="195"/>
      <c r="N154" s="195"/>
      <c r="O154" s="195"/>
      <c r="P154" s="406">
        <f>SUM(P151:P153)</f>
        <v>3.943818177555178</v>
      </c>
      <c r="Q154" s="48"/>
    </row>
    <row r="155" spans="1:17" ht="19.5" customHeight="1">
      <c r="A155" s="226"/>
      <c r="B155" s="272" t="s">
        <v>146</v>
      </c>
      <c r="C155" s="17"/>
      <c r="D155" s="17"/>
      <c r="E155" s="17"/>
      <c r="F155" s="17"/>
      <c r="G155" s="17"/>
      <c r="H155" s="17"/>
      <c r="I155" s="17"/>
      <c r="J155" s="17"/>
      <c r="K155" s="195"/>
      <c r="L155" s="195"/>
      <c r="M155" s="195"/>
      <c r="N155" s="195"/>
      <c r="O155" s="195"/>
      <c r="P155" s="195"/>
      <c r="Q155" s="48"/>
    </row>
    <row r="156" spans="1:17" ht="19.5" customHeight="1">
      <c r="A156" s="226"/>
      <c r="B156" s="268" t="s">
        <v>237</v>
      </c>
      <c r="C156" s="17"/>
      <c r="D156" s="17"/>
      <c r="E156" s="17"/>
      <c r="F156" s="17"/>
      <c r="G156" s="17"/>
      <c r="H156" s="17"/>
      <c r="I156" s="17"/>
      <c r="J156" s="17"/>
      <c r="K156" s="195">
        <f>K91</f>
        <v>-0.08500000000000019</v>
      </c>
      <c r="L156" s="195"/>
      <c r="M156" s="195"/>
      <c r="N156" s="195"/>
      <c r="O156" s="195"/>
      <c r="P156" s="195">
        <f>P91</f>
        <v>1.9589999999999996</v>
      </c>
      <c r="Q156" s="48"/>
    </row>
    <row r="157" spans="1:17" ht="19.5" customHeight="1" thickBot="1">
      <c r="A157" s="227"/>
      <c r="B157" s="322" t="s">
        <v>147</v>
      </c>
      <c r="C157" s="49"/>
      <c r="D157" s="49"/>
      <c r="E157" s="49"/>
      <c r="F157" s="49"/>
      <c r="G157" s="49"/>
      <c r="H157" s="49"/>
      <c r="I157" s="49"/>
      <c r="J157" s="49"/>
      <c r="K157" s="407">
        <f>SUM(K154:K156)</f>
        <v>1.1021818612563667</v>
      </c>
      <c r="L157" s="193"/>
      <c r="M157" s="193"/>
      <c r="N157" s="193"/>
      <c r="O157" s="193"/>
      <c r="P157" s="192">
        <f>SUM(P154:P156)</f>
        <v>5.902818177555178</v>
      </c>
      <c r="Q157" s="194"/>
    </row>
    <row r="158" ht="12.75">
      <c r="A158" s="226"/>
    </row>
    <row r="159" ht="12.75">
      <c r="A159" s="226"/>
    </row>
    <row r="160" ht="12.75">
      <c r="A160" s="226"/>
    </row>
    <row r="161" ht="13.5" thickBot="1">
      <c r="A161" s="227"/>
    </row>
    <row r="162" spans="1:17" ht="12.75">
      <c r="A162" s="220"/>
      <c r="B162" s="221"/>
      <c r="C162" s="221"/>
      <c r="D162" s="221"/>
      <c r="E162" s="221"/>
      <c r="F162" s="221"/>
      <c r="G162" s="221"/>
      <c r="H162" s="46"/>
      <c r="I162" s="46"/>
      <c r="J162" s="46"/>
      <c r="K162" s="46"/>
      <c r="L162" s="46"/>
      <c r="M162" s="46"/>
      <c r="N162" s="46"/>
      <c r="O162" s="46"/>
      <c r="P162" s="46"/>
      <c r="Q162" s="47"/>
    </row>
    <row r="163" spans="1:17" ht="23.25">
      <c r="A163" s="228" t="s">
        <v>311</v>
      </c>
      <c r="B163" s="212"/>
      <c r="C163" s="212"/>
      <c r="D163" s="212"/>
      <c r="E163" s="212"/>
      <c r="F163" s="212"/>
      <c r="G163" s="212"/>
      <c r="H163" s="17"/>
      <c r="I163" s="17"/>
      <c r="J163" s="17"/>
      <c r="K163" s="17"/>
      <c r="L163" s="17"/>
      <c r="M163" s="17"/>
      <c r="N163" s="17"/>
      <c r="O163" s="17"/>
      <c r="P163" s="17"/>
      <c r="Q163" s="48"/>
    </row>
    <row r="164" spans="1:17" ht="12.75">
      <c r="A164" s="222"/>
      <c r="B164" s="212"/>
      <c r="C164" s="212"/>
      <c r="D164" s="212"/>
      <c r="E164" s="212"/>
      <c r="F164" s="212"/>
      <c r="G164" s="212"/>
      <c r="H164" s="17"/>
      <c r="I164" s="17"/>
      <c r="J164" s="17"/>
      <c r="K164" s="17"/>
      <c r="L164" s="17"/>
      <c r="M164" s="17"/>
      <c r="N164" s="17"/>
      <c r="O164" s="17"/>
      <c r="P164" s="17"/>
      <c r="Q164" s="48"/>
    </row>
    <row r="165" spans="1:17" ht="12.75">
      <c r="A165" s="223"/>
      <c r="B165" s="224"/>
      <c r="C165" s="224"/>
      <c r="D165" s="224"/>
      <c r="E165" s="224"/>
      <c r="F165" s="224"/>
      <c r="G165" s="224"/>
      <c r="H165" s="17"/>
      <c r="I165" s="17"/>
      <c r="J165" s="17"/>
      <c r="K165" s="238" t="s">
        <v>323</v>
      </c>
      <c r="L165" s="17"/>
      <c r="M165" s="17"/>
      <c r="N165" s="17"/>
      <c r="O165" s="17"/>
      <c r="P165" s="238" t="s">
        <v>324</v>
      </c>
      <c r="Q165" s="48"/>
    </row>
    <row r="166" spans="1:17" ht="12.75">
      <c r="A166" s="225"/>
      <c r="B166" s="127"/>
      <c r="C166" s="127"/>
      <c r="D166" s="127"/>
      <c r="E166" s="127"/>
      <c r="F166" s="127"/>
      <c r="G166" s="127"/>
      <c r="H166" s="17"/>
      <c r="I166" s="17"/>
      <c r="J166" s="17"/>
      <c r="K166" s="17"/>
      <c r="L166" s="17"/>
      <c r="M166" s="17"/>
      <c r="N166" s="17"/>
      <c r="O166" s="17"/>
      <c r="P166" s="17"/>
      <c r="Q166" s="48"/>
    </row>
    <row r="167" spans="1:17" ht="12.75">
      <c r="A167" s="225"/>
      <c r="B167" s="127"/>
      <c r="C167" s="127"/>
      <c r="D167" s="127"/>
      <c r="E167" s="127"/>
      <c r="F167" s="127"/>
      <c r="G167" s="127"/>
      <c r="H167" s="17"/>
      <c r="I167" s="17"/>
      <c r="J167" s="17"/>
      <c r="K167" s="17"/>
      <c r="L167" s="17"/>
      <c r="M167" s="17"/>
      <c r="N167" s="17"/>
      <c r="O167" s="17"/>
      <c r="P167" s="17"/>
      <c r="Q167" s="48"/>
    </row>
    <row r="168" spans="1:17" ht="18">
      <c r="A168" s="229" t="s">
        <v>314</v>
      </c>
      <c r="B168" s="213"/>
      <c r="C168" s="213"/>
      <c r="D168" s="214"/>
      <c r="E168" s="214"/>
      <c r="F168" s="215"/>
      <c r="G168" s="214"/>
      <c r="H168" s="17"/>
      <c r="I168" s="17"/>
      <c r="J168" s="17"/>
      <c r="K168" s="384">
        <f>K157</f>
        <v>1.1021818612563667</v>
      </c>
      <c r="L168" s="214" t="s">
        <v>312</v>
      </c>
      <c r="M168" s="17"/>
      <c r="N168" s="17"/>
      <c r="O168" s="17"/>
      <c r="P168" s="384">
        <f>P157</f>
        <v>5.902818177555178</v>
      </c>
      <c r="Q168" s="235" t="s">
        <v>312</v>
      </c>
    </row>
    <row r="169" spans="1:17" ht="18">
      <c r="A169" s="230"/>
      <c r="B169" s="216"/>
      <c r="C169" s="216"/>
      <c r="D169" s="212"/>
      <c r="E169" s="212"/>
      <c r="F169" s="217"/>
      <c r="G169" s="212"/>
      <c r="H169" s="17"/>
      <c r="I169" s="17"/>
      <c r="J169" s="17"/>
      <c r="K169" s="385"/>
      <c r="L169" s="212"/>
      <c r="M169" s="17"/>
      <c r="N169" s="17"/>
      <c r="O169" s="17"/>
      <c r="P169" s="385"/>
      <c r="Q169" s="236"/>
    </row>
    <row r="170" spans="1:17" ht="18">
      <c r="A170" s="231" t="s">
        <v>313</v>
      </c>
      <c r="B170" s="218"/>
      <c r="C170" s="44"/>
      <c r="D170" s="212"/>
      <c r="E170" s="212"/>
      <c r="F170" s="219"/>
      <c r="G170" s="214"/>
      <c r="H170" s="17"/>
      <c r="I170" s="17"/>
      <c r="J170" s="17"/>
      <c r="K170" s="385">
        <f>'STEPPED UP GENCO'!K44</f>
        <v>-1.024255689</v>
      </c>
      <c r="L170" s="214" t="s">
        <v>312</v>
      </c>
      <c r="M170" s="17"/>
      <c r="N170" s="17"/>
      <c r="O170" s="17"/>
      <c r="P170" s="385">
        <f>'STEPPED UP GENCO'!P44</f>
        <v>0.07694523299999999</v>
      </c>
      <c r="Q170" s="235" t="s">
        <v>312</v>
      </c>
    </row>
    <row r="171" spans="1:17" ht="12.75">
      <c r="A171" s="226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8"/>
    </row>
    <row r="172" spans="1:17" ht="12.75">
      <c r="A172" s="226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8"/>
    </row>
    <row r="173" spans="1:17" ht="12.75">
      <c r="A173" s="226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8"/>
    </row>
    <row r="174" spans="1:17" ht="20.25">
      <c r="A174" s="226"/>
      <c r="B174" s="17"/>
      <c r="C174" s="17"/>
      <c r="D174" s="17"/>
      <c r="E174" s="17"/>
      <c r="F174" s="17"/>
      <c r="G174" s="17"/>
      <c r="H174" s="213"/>
      <c r="I174" s="213"/>
      <c r="J174" s="232" t="s">
        <v>315</v>
      </c>
      <c r="K174" s="341">
        <f>SUM(K168:K173)</f>
        <v>0.07792617225636667</v>
      </c>
      <c r="L174" s="232" t="s">
        <v>312</v>
      </c>
      <c r="M174" s="127"/>
      <c r="N174" s="17"/>
      <c r="O174" s="17"/>
      <c r="P174" s="341">
        <f>SUM(P168:P173)</f>
        <v>5.979763410555178</v>
      </c>
      <c r="Q174" s="361" t="s">
        <v>312</v>
      </c>
    </row>
    <row r="175" spans="1:17" ht="13.5" thickBot="1">
      <c r="A175" s="227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151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9" max="255" man="1"/>
    <brk id="93" max="255" man="1"/>
    <brk id="145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7"/>
  <sheetViews>
    <sheetView view="pageBreakPreview" zoomScale="70" zoomScaleNormal="70" zoomScaleSheetLayoutView="70" workbookViewId="0" topLeftCell="A1">
      <selection activeCell="A48" sqref="A48:IV60"/>
    </sheetView>
  </sheetViews>
  <sheetFormatPr defaultColWidth="9.140625" defaultRowHeight="12.75"/>
  <cols>
    <col min="1" max="1" width="7.421875" style="448" customWidth="1"/>
    <col min="2" max="2" width="29.57421875" style="448" customWidth="1"/>
    <col min="3" max="3" width="13.28125" style="448" customWidth="1"/>
    <col min="4" max="4" width="9.00390625" style="448" customWidth="1"/>
    <col min="5" max="5" width="16.57421875" style="448" customWidth="1"/>
    <col min="6" max="6" width="11.7109375" style="448" customWidth="1"/>
    <col min="7" max="7" width="14.00390625" style="448" customWidth="1"/>
    <col min="8" max="8" width="13.421875" style="448" customWidth="1"/>
    <col min="9" max="9" width="11.8515625" style="448" customWidth="1"/>
    <col min="10" max="10" width="16.28125" style="448" customWidth="1"/>
    <col min="11" max="11" width="15.00390625" style="448" customWidth="1"/>
    <col min="12" max="12" width="13.421875" style="448" customWidth="1"/>
    <col min="13" max="13" width="16.28125" style="448" customWidth="1"/>
    <col min="14" max="14" width="12.140625" style="448" customWidth="1"/>
    <col min="15" max="15" width="15.28125" style="448" customWidth="1"/>
    <col min="16" max="16" width="15.140625" style="448" customWidth="1"/>
    <col min="17" max="17" width="29.421875" style="448" customWidth="1"/>
    <col min="18" max="19" width="9.140625" style="448" hidden="1" customWidth="1"/>
    <col min="20" max="16384" width="9.140625" style="448" customWidth="1"/>
  </cols>
  <sheetData>
    <row r="1" spans="1:17" s="85" customFormat="1" ht="15.75" customHeight="1">
      <c r="A1" s="148" t="s">
        <v>223</v>
      </c>
      <c r="P1" s="807" t="str">
        <f>NDPL!$Q$1</f>
        <v>AUGUST-2019</v>
      </c>
      <c r="Q1" s="807"/>
    </row>
    <row r="2" s="85" customFormat="1" ht="15.75" customHeight="1">
      <c r="A2" s="804" t="s">
        <v>224</v>
      </c>
    </row>
    <row r="3" s="85" customFormat="1" ht="15.75" customHeight="1">
      <c r="A3" s="804" t="s">
        <v>148</v>
      </c>
    </row>
    <row r="4" spans="1:16" s="85" customFormat="1" ht="15.75" customHeight="1" thickBot="1">
      <c r="A4" s="808" t="s">
        <v>184</v>
      </c>
      <c r="G4" s="274"/>
      <c r="H4" s="274"/>
      <c r="I4" s="662" t="s">
        <v>379</v>
      </c>
      <c r="J4" s="274"/>
      <c r="K4" s="274"/>
      <c r="L4" s="274"/>
      <c r="M4" s="274"/>
      <c r="N4" s="662" t="s">
        <v>380</v>
      </c>
      <c r="O4" s="274"/>
      <c r="P4" s="274"/>
    </row>
    <row r="5" spans="1:17" ht="36.75" customHeight="1" thickBot="1" thickTop="1">
      <c r="A5" s="506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tr">
        <f>NDPL!G5</f>
        <v>FINAL READING 31/08/2019</v>
      </c>
      <c r="H5" s="508" t="str">
        <f>NDPL!H5</f>
        <v>INTIAL READING 01/08/2019</v>
      </c>
      <c r="I5" s="508" t="s">
        <v>4</v>
      </c>
      <c r="J5" s="508" t="s">
        <v>5</v>
      </c>
      <c r="K5" s="508" t="s">
        <v>6</v>
      </c>
      <c r="L5" s="506" t="str">
        <f>NDPL!G5</f>
        <v>FINAL READING 31/08/2019</v>
      </c>
      <c r="M5" s="508" t="str">
        <f>NDPL!H5</f>
        <v>INTIAL READING 01/08/2019</v>
      </c>
      <c r="N5" s="508" t="s">
        <v>4</v>
      </c>
      <c r="O5" s="508" t="s">
        <v>5</v>
      </c>
      <c r="P5" s="508" t="s">
        <v>6</v>
      </c>
      <c r="Q5" s="528" t="s">
        <v>293</v>
      </c>
    </row>
    <row r="6" ht="2.25" customHeight="1" hidden="1" thickBot="1" thickTop="1"/>
    <row r="7" spans="1:17" ht="19.5" customHeight="1" thickTop="1">
      <c r="A7" s="269"/>
      <c r="B7" s="270" t="s">
        <v>149</v>
      </c>
      <c r="C7" s="271"/>
      <c r="D7" s="35"/>
      <c r="E7" s="35"/>
      <c r="F7" s="35"/>
      <c r="G7" s="28"/>
      <c r="H7" s="460"/>
      <c r="I7" s="460"/>
      <c r="J7" s="460"/>
      <c r="K7" s="460"/>
      <c r="L7" s="461"/>
      <c r="M7" s="460"/>
      <c r="N7" s="460"/>
      <c r="O7" s="460"/>
      <c r="P7" s="460"/>
      <c r="Q7" s="535"/>
    </row>
    <row r="8" spans="1:17" ht="19.5" customHeight="1">
      <c r="A8" s="258">
        <v>1</v>
      </c>
      <c r="B8" s="301" t="s">
        <v>150</v>
      </c>
      <c r="C8" s="302">
        <v>4865170</v>
      </c>
      <c r="D8" s="121" t="s">
        <v>12</v>
      </c>
      <c r="E8" s="93" t="s">
        <v>330</v>
      </c>
      <c r="F8" s="309">
        <v>5000</v>
      </c>
      <c r="G8" s="330">
        <v>999310</v>
      </c>
      <c r="H8" s="331">
        <v>999313</v>
      </c>
      <c r="I8" s="311">
        <f aca="true" t="shared" si="0" ref="I8:I16">G8-H8</f>
        <v>-3</v>
      </c>
      <c r="J8" s="311">
        <f aca="true" t="shared" si="1" ref="J8:J16">$F8*I8</f>
        <v>-15000</v>
      </c>
      <c r="K8" s="311">
        <f aca="true" t="shared" si="2" ref="K8:K16">J8/1000000</f>
        <v>-0.015</v>
      </c>
      <c r="L8" s="330">
        <v>998869</v>
      </c>
      <c r="M8" s="331">
        <v>998883</v>
      </c>
      <c r="N8" s="311">
        <f aca="true" t="shared" si="3" ref="N8:N16">L8-M8</f>
        <v>-14</v>
      </c>
      <c r="O8" s="311">
        <f aca="true" t="shared" si="4" ref="O8:O16">$F8*N8</f>
        <v>-70000</v>
      </c>
      <c r="P8" s="311">
        <f aca="true" t="shared" si="5" ref="P8:P16">O8/1000000</f>
        <v>-0.07</v>
      </c>
      <c r="Q8" s="464"/>
    </row>
    <row r="9" spans="1:17" ht="19.5" customHeight="1">
      <c r="A9" s="258">
        <v>2</v>
      </c>
      <c r="B9" s="301" t="s">
        <v>151</v>
      </c>
      <c r="C9" s="302">
        <v>4865095</v>
      </c>
      <c r="D9" s="121" t="s">
        <v>12</v>
      </c>
      <c r="E9" s="93" t="s">
        <v>330</v>
      </c>
      <c r="F9" s="309">
        <v>1333.33</v>
      </c>
      <c r="G9" s="330">
        <v>981111</v>
      </c>
      <c r="H9" s="331">
        <v>981096</v>
      </c>
      <c r="I9" s="311">
        <f t="shared" si="0"/>
        <v>15</v>
      </c>
      <c r="J9" s="311">
        <f t="shared" si="1"/>
        <v>19999.949999999997</v>
      </c>
      <c r="K9" s="311">
        <f t="shared" si="2"/>
        <v>0.019999949999999996</v>
      </c>
      <c r="L9" s="330">
        <v>670378</v>
      </c>
      <c r="M9" s="331">
        <v>670341</v>
      </c>
      <c r="N9" s="311">
        <f t="shared" si="3"/>
        <v>37</v>
      </c>
      <c r="O9" s="311">
        <f t="shared" si="4"/>
        <v>49333.21</v>
      </c>
      <c r="P9" s="462">
        <f t="shared" si="5"/>
        <v>0.04933321</v>
      </c>
      <c r="Q9" s="470"/>
    </row>
    <row r="10" spans="1:17" ht="19.5" customHeight="1">
      <c r="A10" s="258">
        <v>3</v>
      </c>
      <c r="B10" s="301" t="s">
        <v>152</v>
      </c>
      <c r="C10" s="302">
        <v>4864812</v>
      </c>
      <c r="D10" s="121" t="s">
        <v>12</v>
      </c>
      <c r="E10" s="93" t="s">
        <v>330</v>
      </c>
      <c r="F10" s="309">
        <v>200</v>
      </c>
      <c r="G10" s="330">
        <v>996948</v>
      </c>
      <c r="H10" s="331">
        <v>996967</v>
      </c>
      <c r="I10" s="311">
        <f>G10-H10</f>
        <v>-19</v>
      </c>
      <c r="J10" s="311">
        <f>$F10*I10</f>
        <v>-3800</v>
      </c>
      <c r="K10" s="311">
        <f>J10/1000000</f>
        <v>-0.0038</v>
      </c>
      <c r="L10" s="330">
        <v>2682</v>
      </c>
      <c r="M10" s="331">
        <v>2595</v>
      </c>
      <c r="N10" s="311">
        <f>L10-M10</f>
        <v>87</v>
      </c>
      <c r="O10" s="311">
        <f>$F10*N10</f>
        <v>17400</v>
      </c>
      <c r="P10" s="311">
        <f>O10/1000000</f>
        <v>0.0174</v>
      </c>
      <c r="Q10" s="465"/>
    </row>
    <row r="11" spans="1:17" ht="19.5" customHeight="1">
      <c r="A11" s="258">
        <v>4</v>
      </c>
      <c r="B11" s="301" t="s">
        <v>153</v>
      </c>
      <c r="C11" s="302">
        <v>4865127</v>
      </c>
      <c r="D11" s="121" t="s">
        <v>12</v>
      </c>
      <c r="E11" s="93" t="s">
        <v>330</v>
      </c>
      <c r="F11" s="309">
        <v>1333.33</v>
      </c>
      <c r="G11" s="330">
        <v>999964</v>
      </c>
      <c r="H11" s="331">
        <v>999955</v>
      </c>
      <c r="I11" s="311">
        <f t="shared" si="0"/>
        <v>9</v>
      </c>
      <c r="J11" s="311">
        <f t="shared" si="1"/>
        <v>11999.97</v>
      </c>
      <c r="K11" s="311">
        <f t="shared" si="2"/>
        <v>0.011999969999999999</v>
      </c>
      <c r="L11" s="330">
        <v>999689</v>
      </c>
      <c r="M11" s="331">
        <v>999668</v>
      </c>
      <c r="N11" s="311">
        <f t="shared" si="3"/>
        <v>21</v>
      </c>
      <c r="O11" s="311">
        <f t="shared" si="4"/>
        <v>27999.93</v>
      </c>
      <c r="P11" s="311">
        <f t="shared" si="5"/>
        <v>0.02799993</v>
      </c>
      <c r="Q11" s="687"/>
    </row>
    <row r="12" spans="1:17" ht="19.5" customHeight="1">
      <c r="A12" s="258">
        <v>5</v>
      </c>
      <c r="B12" s="301" t="s">
        <v>154</v>
      </c>
      <c r="C12" s="302">
        <v>4865177</v>
      </c>
      <c r="D12" s="121" t="s">
        <v>12</v>
      </c>
      <c r="E12" s="93" t="s">
        <v>330</v>
      </c>
      <c r="F12" s="309">
        <v>1500</v>
      </c>
      <c r="G12" s="330">
        <v>176</v>
      </c>
      <c r="H12" s="331">
        <v>162</v>
      </c>
      <c r="I12" s="311">
        <f t="shared" si="0"/>
        <v>14</v>
      </c>
      <c r="J12" s="311">
        <f t="shared" si="1"/>
        <v>21000</v>
      </c>
      <c r="K12" s="311">
        <f t="shared" si="2"/>
        <v>0.021</v>
      </c>
      <c r="L12" s="330">
        <v>999988</v>
      </c>
      <c r="M12" s="331">
        <v>999999</v>
      </c>
      <c r="N12" s="311">
        <f t="shared" si="3"/>
        <v>-11</v>
      </c>
      <c r="O12" s="311">
        <f t="shared" si="4"/>
        <v>-16500</v>
      </c>
      <c r="P12" s="311">
        <f t="shared" si="5"/>
        <v>-0.0165</v>
      </c>
      <c r="Q12" s="782"/>
    </row>
    <row r="13" spans="1:17" ht="19.5" customHeight="1">
      <c r="A13" s="258">
        <v>6</v>
      </c>
      <c r="B13" s="301" t="s">
        <v>155</v>
      </c>
      <c r="C13" s="302">
        <v>4865111</v>
      </c>
      <c r="D13" s="121" t="s">
        <v>12</v>
      </c>
      <c r="E13" s="93" t="s">
        <v>330</v>
      </c>
      <c r="F13" s="309">
        <v>100</v>
      </c>
      <c r="G13" s="330">
        <v>18824</v>
      </c>
      <c r="H13" s="331">
        <v>18824</v>
      </c>
      <c r="I13" s="311">
        <f>G13-H13</f>
        <v>0</v>
      </c>
      <c r="J13" s="311">
        <f t="shared" si="1"/>
        <v>0</v>
      </c>
      <c r="K13" s="311">
        <f t="shared" si="2"/>
        <v>0</v>
      </c>
      <c r="L13" s="330">
        <v>22626</v>
      </c>
      <c r="M13" s="331">
        <v>22617</v>
      </c>
      <c r="N13" s="311">
        <f>L13-M13</f>
        <v>9</v>
      </c>
      <c r="O13" s="311">
        <f t="shared" si="4"/>
        <v>900</v>
      </c>
      <c r="P13" s="311">
        <f t="shared" si="5"/>
        <v>0.0009</v>
      </c>
      <c r="Q13" s="465"/>
    </row>
    <row r="14" spans="1:17" ht="19.5" customHeight="1">
      <c r="A14" s="258">
        <v>7</v>
      </c>
      <c r="B14" s="301" t="s">
        <v>156</v>
      </c>
      <c r="C14" s="302">
        <v>4865140</v>
      </c>
      <c r="D14" s="121" t="s">
        <v>12</v>
      </c>
      <c r="E14" s="93" t="s">
        <v>330</v>
      </c>
      <c r="F14" s="309">
        <v>75</v>
      </c>
      <c r="G14" s="330">
        <v>672513</v>
      </c>
      <c r="H14" s="331">
        <v>671574</v>
      </c>
      <c r="I14" s="311">
        <f t="shared" si="0"/>
        <v>939</v>
      </c>
      <c r="J14" s="311">
        <f t="shared" si="1"/>
        <v>70425</v>
      </c>
      <c r="K14" s="311">
        <f t="shared" si="2"/>
        <v>0.070425</v>
      </c>
      <c r="L14" s="330">
        <v>980919</v>
      </c>
      <c r="M14" s="331">
        <v>980769</v>
      </c>
      <c r="N14" s="311">
        <f t="shared" si="3"/>
        <v>150</v>
      </c>
      <c r="O14" s="311">
        <f t="shared" si="4"/>
        <v>11250</v>
      </c>
      <c r="P14" s="311">
        <f t="shared" si="5"/>
        <v>0.01125</v>
      </c>
      <c r="Q14" s="464"/>
    </row>
    <row r="15" spans="1:17" ht="19.5" customHeight="1">
      <c r="A15" s="258">
        <v>8</v>
      </c>
      <c r="B15" s="732" t="s">
        <v>157</v>
      </c>
      <c r="C15" s="302">
        <v>4865134</v>
      </c>
      <c r="D15" s="121" t="s">
        <v>12</v>
      </c>
      <c r="E15" s="93" t="s">
        <v>330</v>
      </c>
      <c r="F15" s="309">
        <v>75</v>
      </c>
      <c r="G15" s="330">
        <v>992490</v>
      </c>
      <c r="H15" s="331">
        <v>992504</v>
      </c>
      <c r="I15" s="311">
        <f t="shared" si="0"/>
        <v>-14</v>
      </c>
      <c r="J15" s="311">
        <f t="shared" si="1"/>
        <v>-1050</v>
      </c>
      <c r="K15" s="311">
        <f t="shared" si="2"/>
        <v>-0.00105</v>
      </c>
      <c r="L15" s="330">
        <v>18374</v>
      </c>
      <c r="M15" s="331">
        <v>18248</v>
      </c>
      <c r="N15" s="311">
        <f t="shared" si="3"/>
        <v>126</v>
      </c>
      <c r="O15" s="311">
        <f t="shared" si="4"/>
        <v>9450</v>
      </c>
      <c r="P15" s="311">
        <f t="shared" si="5"/>
        <v>0.00945</v>
      </c>
      <c r="Q15" s="465"/>
    </row>
    <row r="16" spans="1:17" ht="19.5" customHeight="1">
      <c r="A16" s="258">
        <v>9</v>
      </c>
      <c r="B16" s="301" t="s">
        <v>158</v>
      </c>
      <c r="C16" s="302">
        <v>4865181</v>
      </c>
      <c r="D16" s="121" t="s">
        <v>12</v>
      </c>
      <c r="E16" s="93" t="s">
        <v>330</v>
      </c>
      <c r="F16" s="309">
        <v>900</v>
      </c>
      <c r="G16" s="330">
        <v>996209</v>
      </c>
      <c r="H16" s="331">
        <v>996226</v>
      </c>
      <c r="I16" s="311">
        <f t="shared" si="0"/>
        <v>-17</v>
      </c>
      <c r="J16" s="311">
        <f t="shared" si="1"/>
        <v>-15300</v>
      </c>
      <c r="K16" s="311">
        <f t="shared" si="2"/>
        <v>-0.0153</v>
      </c>
      <c r="L16" s="330">
        <v>995273</v>
      </c>
      <c r="M16" s="331">
        <v>995240</v>
      </c>
      <c r="N16" s="311">
        <f t="shared" si="3"/>
        <v>33</v>
      </c>
      <c r="O16" s="311">
        <f t="shared" si="4"/>
        <v>29700</v>
      </c>
      <c r="P16" s="311">
        <f t="shared" si="5"/>
        <v>0.0297</v>
      </c>
      <c r="Q16" s="470"/>
    </row>
    <row r="17" spans="1:17" ht="19.5" customHeight="1">
      <c r="A17" s="258">
        <v>10</v>
      </c>
      <c r="B17" s="301" t="s">
        <v>459</v>
      </c>
      <c r="C17" s="302">
        <v>4865130</v>
      </c>
      <c r="D17" s="121" t="s">
        <v>12</v>
      </c>
      <c r="E17" s="93" t="s">
        <v>330</v>
      </c>
      <c r="F17" s="309">
        <v>100</v>
      </c>
      <c r="G17" s="330">
        <v>1695</v>
      </c>
      <c r="H17" s="331">
        <v>1778</v>
      </c>
      <c r="I17" s="311">
        <f>G17-H17</f>
        <v>-83</v>
      </c>
      <c r="J17" s="311">
        <f>$F17*I17</f>
        <v>-8300</v>
      </c>
      <c r="K17" s="311">
        <f>J17/1000000</f>
        <v>-0.0083</v>
      </c>
      <c r="L17" s="330">
        <v>265587</v>
      </c>
      <c r="M17" s="331">
        <v>265597</v>
      </c>
      <c r="N17" s="311">
        <f>L17-M17</f>
        <v>-10</v>
      </c>
      <c r="O17" s="311">
        <f>$F17*N17</f>
        <v>-1000</v>
      </c>
      <c r="P17" s="311">
        <f>O17/1000000</f>
        <v>-0.001</v>
      </c>
      <c r="Q17" s="470"/>
    </row>
    <row r="18" spans="1:17" ht="19.5" customHeight="1">
      <c r="A18" s="258"/>
      <c r="B18" s="303" t="s">
        <v>159</v>
      </c>
      <c r="C18" s="302"/>
      <c r="D18" s="121"/>
      <c r="E18" s="121"/>
      <c r="F18" s="309"/>
      <c r="G18" s="410"/>
      <c r="H18" s="413"/>
      <c r="I18" s="311"/>
      <c r="J18" s="311"/>
      <c r="K18" s="582"/>
      <c r="L18" s="313"/>
      <c r="M18" s="311"/>
      <c r="N18" s="311"/>
      <c r="O18" s="311"/>
      <c r="P18" s="582"/>
      <c r="Q18" s="465"/>
    </row>
    <row r="19" spans="1:17" ht="16.5" customHeight="1">
      <c r="A19" s="258">
        <v>11</v>
      </c>
      <c r="B19" s="301" t="s">
        <v>15</v>
      </c>
      <c r="C19" s="302">
        <v>5128454</v>
      </c>
      <c r="D19" s="121" t="s">
        <v>12</v>
      </c>
      <c r="E19" s="93" t="s">
        <v>330</v>
      </c>
      <c r="F19" s="309">
        <v>-500</v>
      </c>
      <c r="G19" s="266">
        <v>16168</v>
      </c>
      <c r="H19" s="267">
        <v>16168</v>
      </c>
      <c r="I19" s="311">
        <f>G19-H19</f>
        <v>0</v>
      </c>
      <c r="J19" s="311">
        <f>$F19*I19</f>
        <v>0</v>
      </c>
      <c r="K19" s="311">
        <f>J19/1000000</f>
        <v>0</v>
      </c>
      <c r="L19" s="266">
        <v>988296</v>
      </c>
      <c r="M19" s="267">
        <v>988296</v>
      </c>
      <c r="N19" s="311">
        <f aca="true" t="shared" si="6" ref="N19:N24">L19-M19</f>
        <v>0</v>
      </c>
      <c r="O19" s="311">
        <f aca="true" t="shared" si="7" ref="O19:O24">$F19*N19</f>
        <v>0</v>
      </c>
      <c r="P19" s="311">
        <f aca="true" t="shared" si="8" ref="P19:P24">O19/1000000</f>
        <v>0</v>
      </c>
      <c r="Q19" s="465"/>
    </row>
    <row r="20" spans="1:17" ht="16.5" customHeight="1">
      <c r="A20" s="258">
        <v>12</v>
      </c>
      <c r="B20" s="274" t="s">
        <v>16</v>
      </c>
      <c r="C20" s="302">
        <v>4865025</v>
      </c>
      <c r="D20" s="81" t="s">
        <v>12</v>
      </c>
      <c r="E20" s="93" t="s">
        <v>330</v>
      </c>
      <c r="F20" s="309">
        <v>-1000</v>
      </c>
      <c r="G20" s="330">
        <v>8164</v>
      </c>
      <c r="H20" s="331">
        <v>8168</v>
      </c>
      <c r="I20" s="311">
        <f>G20-H20</f>
        <v>-4</v>
      </c>
      <c r="J20" s="311">
        <f>$F20*I20</f>
        <v>4000</v>
      </c>
      <c r="K20" s="311">
        <f>J20/1000000</f>
        <v>0.004</v>
      </c>
      <c r="L20" s="330">
        <v>996627</v>
      </c>
      <c r="M20" s="331">
        <v>996744</v>
      </c>
      <c r="N20" s="311">
        <f t="shared" si="6"/>
        <v>-117</v>
      </c>
      <c r="O20" s="311">
        <f t="shared" si="7"/>
        <v>117000</v>
      </c>
      <c r="P20" s="311">
        <f t="shared" si="8"/>
        <v>0.117</v>
      </c>
      <c r="Q20" s="465"/>
    </row>
    <row r="21" spans="1:17" ht="16.5" customHeight="1">
      <c r="A21" s="258">
        <v>13</v>
      </c>
      <c r="B21" s="301" t="s">
        <v>17</v>
      </c>
      <c r="C21" s="302">
        <v>5128433</v>
      </c>
      <c r="D21" s="121" t="s">
        <v>12</v>
      </c>
      <c r="E21" s="93" t="s">
        <v>330</v>
      </c>
      <c r="F21" s="309">
        <v>-2000</v>
      </c>
      <c r="G21" s="330">
        <v>1014</v>
      </c>
      <c r="H21" s="331">
        <v>730</v>
      </c>
      <c r="I21" s="311">
        <f>G21-H21</f>
        <v>284</v>
      </c>
      <c r="J21" s="311">
        <f>$F21*I21</f>
        <v>-568000</v>
      </c>
      <c r="K21" s="311">
        <f>J21/1000000</f>
        <v>-0.568</v>
      </c>
      <c r="L21" s="330">
        <v>997838</v>
      </c>
      <c r="M21" s="331">
        <v>997942</v>
      </c>
      <c r="N21" s="311">
        <f t="shared" si="6"/>
        <v>-104</v>
      </c>
      <c r="O21" s="311">
        <f t="shared" si="7"/>
        <v>208000</v>
      </c>
      <c r="P21" s="311">
        <f t="shared" si="8"/>
        <v>0.208</v>
      </c>
      <c r="Q21" s="465"/>
    </row>
    <row r="22" spans="1:17" ht="16.5" customHeight="1">
      <c r="A22" s="258">
        <v>14</v>
      </c>
      <c r="B22" s="301" t="s">
        <v>160</v>
      </c>
      <c r="C22" s="302">
        <v>4902499</v>
      </c>
      <c r="D22" s="121" t="s">
        <v>12</v>
      </c>
      <c r="E22" s="93" t="s">
        <v>330</v>
      </c>
      <c r="F22" s="309">
        <v>-1000</v>
      </c>
      <c r="G22" s="330">
        <v>13632</v>
      </c>
      <c r="H22" s="331">
        <v>13715</v>
      </c>
      <c r="I22" s="311">
        <f>G22-H22</f>
        <v>-83</v>
      </c>
      <c r="J22" s="311">
        <f>$F22*I22</f>
        <v>83000</v>
      </c>
      <c r="K22" s="311">
        <f>J22/1000000</f>
        <v>0.083</v>
      </c>
      <c r="L22" s="330">
        <v>996922</v>
      </c>
      <c r="M22" s="331">
        <v>997119</v>
      </c>
      <c r="N22" s="311">
        <f t="shared" si="6"/>
        <v>-197</v>
      </c>
      <c r="O22" s="311">
        <f t="shared" si="7"/>
        <v>197000</v>
      </c>
      <c r="P22" s="311">
        <f t="shared" si="8"/>
        <v>0.197</v>
      </c>
      <c r="Q22" s="465"/>
    </row>
    <row r="23" spans="1:17" ht="16.5" customHeight="1">
      <c r="A23" s="258">
        <v>15</v>
      </c>
      <c r="B23" s="301" t="s">
        <v>418</v>
      </c>
      <c r="C23" s="302">
        <v>5295169</v>
      </c>
      <c r="D23" s="121" t="s">
        <v>12</v>
      </c>
      <c r="E23" s="93" t="s">
        <v>330</v>
      </c>
      <c r="F23" s="309">
        <v>-1000</v>
      </c>
      <c r="G23" s="330">
        <v>975367</v>
      </c>
      <c r="H23" s="331">
        <v>975385</v>
      </c>
      <c r="I23" s="331">
        <f>G23-H23</f>
        <v>-18</v>
      </c>
      <c r="J23" s="331">
        <f>$F23*I23</f>
        <v>18000</v>
      </c>
      <c r="K23" s="331">
        <f>J23/1000000</f>
        <v>0.018</v>
      </c>
      <c r="L23" s="330">
        <v>990670</v>
      </c>
      <c r="M23" s="331">
        <v>991331</v>
      </c>
      <c r="N23" s="331">
        <f t="shared" si="6"/>
        <v>-661</v>
      </c>
      <c r="O23" s="331">
        <f t="shared" si="7"/>
        <v>661000</v>
      </c>
      <c r="P23" s="331">
        <f t="shared" si="8"/>
        <v>0.661</v>
      </c>
      <c r="Q23" s="465"/>
    </row>
    <row r="24" spans="1:17" ht="14.25" customHeight="1">
      <c r="A24" s="273"/>
      <c r="B24" s="301"/>
      <c r="C24" s="302"/>
      <c r="D24" s="121"/>
      <c r="E24" s="93"/>
      <c r="F24" s="309">
        <v>-1000</v>
      </c>
      <c r="G24" s="330"/>
      <c r="H24" s="331"/>
      <c r="I24" s="331"/>
      <c r="J24" s="331"/>
      <c r="K24" s="331"/>
      <c r="L24" s="330">
        <v>991516</v>
      </c>
      <c r="M24" s="331">
        <v>991727</v>
      </c>
      <c r="N24" s="331">
        <f t="shared" si="6"/>
        <v>-211</v>
      </c>
      <c r="O24" s="331">
        <f t="shared" si="7"/>
        <v>211000</v>
      </c>
      <c r="P24" s="331">
        <f t="shared" si="8"/>
        <v>0.211</v>
      </c>
      <c r="Q24" s="465"/>
    </row>
    <row r="25" spans="2:17" ht="14.25" customHeight="1">
      <c r="B25" s="303" t="s">
        <v>161</v>
      </c>
      <c r="C25" s="302"/>
      <c r="D25" s="121"/>
      <c r="E25" s="121"/>
      <c r="F25" s="309"/>
      <c r="G25" s="410"/>
      <c r="H25" s="413"/>
      <c r="I25" s="311"/>
      <c r="J25" s="311"/>
      <c r="K25" s="311"/>
      <c r="L25" s="313"/>
      <c r="M25" s="311"/>
      <c r="N25" s="311"/>
      <c r="O25" s="311"/>
      <c r="P25" s="311"/>
      <c r="Q25" s="465"/>
    </row>
    <row r="26" spans="1:17" ht="14.25" customHeight="1">
      <c r="A26" s="258">
        <v>16</v>
      </c>
      <c r="B26" s="301" t="s">
        <v>15</v>
      </c>
      <c r="C26" s="302">
        <v>5295164</v>
      </c>
      <c r="D26" s="121" t="s">
        <v>12</v>
      </c>
      <c r="E26" s="93" t="s">
        <v>330</v>
      </c>
      <c r="F26" s="309">
        <v>-1000</v>
      </c>
      <c r="G26" s="330">
        <v>51426</v>
      </c>
      <c r="H26" s="331">
        <v>51401</v>
      </c>
      <c r="I26" s="311">
        <f>G26-H26</f>
        <v>25</v>
      </c>
      <c r="J26" s="311">
        <f>$F26*I26</f>
        <v>-25000</v>
      </c>
      <c r="K26" s="311">
        <f>J26/1000000</f>
        <v>-0.025</v>
      </c>
      <c r="L26" s="330">
        <v>998300</v>
      </c>
      <c r="M26" s="331">
        <v>998300</v>
      </c>
      <c r="N26" s="311">
        <f aca="true" t="shared" si="9" ref="N26:N31">L26-M26</f>
        <v>0</v>
      </c>
      <c r="O26" s="311">
        <f aca="true" t="shared" si="10" ref="O26:O31">$F26*N26</f>
        <v>0</v>
      </c>
      <c r="P26" s="311">
        <f aca="true" t="shared" si="11" ref="P26:P31">O26/1000000</f>
        <v>0</v>
      </c>
      <c r="Q26" s="480"/>
    </row>
    <row r="27" spans="1:17" ht="14.25" customHeight="1">
      <c r="A27" s="258"/>
      <c r="B27" s="301"/>
      <c r="C27" s="302"/>
      <c r="D27" s="121"/>
      <c r="E27" s="93"/>
      <c r="F27" s="309">
        <v>-1000</v>
      </c>
      <c r="G27" s="330"/>
      <c r="H27" s="331"/>
      <c r="I27" s="311"/>
      <c r="J27" s="311"/>
      <c r="K27" s="311"/>
      <c r="L27" s="330">
        <v>997437</v>
      </c>
      <c r="M27" s="331">
        <v>997187</v>
      </c>
      <c r="N27" s="311">
        <f t="shared" si="9"/>
        <v>250</v>
      </c>
      <c r="O27" s="311">
        <f t="shared" si="10"/>
        <v>-250000</v>
      </c>
      <c r="P27" s="311">
        <f t="shared" si="11"/>
        <v>-0.25</v>
      </c>
      <c r="Q27" s="480"/>
    </row>
    <row r="28" spans="1:17" ht="13.5" customHeight="1">
      <c r="A28" s="258"/>
      <c r="B28" s="301"/>
      <c r="C28" s="302"/>
      <c r="D28" s="121"/>
      <c r="E28" s="93"/>
      <c r="F28" s="309">
        <v>-1000</v>
      </c>
      <c r="G28" s="330"/>
      <c r="H28" s="331"/>
      <c r="I28" s="311"/>
      <c r="J28" s="311"/>
      <c r="K28" s="311"/>
      <c r="L28" s="330">
        <v>997005</v>
      </c>
      <c r="M28" s="331">
        <v>996996</v>
      </c>
      <c r="N28" s="311">
        <f t="shared" si="9"/>
        <v>9</v>
      </c>
      <c r="O28" s="311">
        <f t="shared" si="10"/>
        <v>-9000</v>
      </c>
      <c r="P28" s="311">
        <f t="shared" si="11"/>
        <v>-0.009</v>
      </c>
      <c r="Q28" s="480"/>
    </row>
    <row r="29" spans="1:17" ht="14.25" customHeight="1">
      <c r="A29" s="258">
        <v>17</v>
      </c>
      <c r="B29" s="301" t="s">
        <v>16</v>
      </c>
      <c r="C29" s="302">
        <v>5129959</v>
      </c>
      <c r="D29" s="121" t="s">
        <v>12</v>
      </c>
      <c r="E29" s="93" t="s">
        <v>330</v>
      </c>
      <c r="F29" s="309">
        <v>-500</v>
      </c>
      <c r="G29" s="330">
        <v>55694</v>
      </c>
      <c r="H29" s="331">
        <v>55686</v>
      </c>
      <c r="I29" s="331">
        <f>G29-H29</f>
        <v>8</v>
      </c>
      <c r="J29" s="331">
        <f>$F29*I29</f>
        <v>-4000</v>
      </c>
      <c r="K29" s="331">
        <f>J29/1000000</f>
        <v>-0.004</v>
      </c>
      <c r="L29" s="330">
        <v>30675</v>
      </c>
      <c r="M29" s="331">
        <v>28031</v>
      </c>
      <c r="N29" s="331">
        <f t="shared" si="9"/>
        <v>2644</v>
      </c>
      <c r="O29" s="331">
        <f t="shared" si="10"/>
        <v>-1322000</v>
      </c>
      <c r="P29" s="331">
        <f t="shared" si="11"/>
        <v>-1.322</v>
      </c>
      <c r="Q29" s="480"/>
    </row>
    <row r="30" spans="1:17" ht="17.25" customHeight="1">
      <c r="A30" s="258">
        <v>18</v>
      </c>
      <c r="B30" s="301" t="s">
        <v>17</v>
      </c>
      <c r="C30" s="302">
        <v>4864988</v>
      </c>
      <c r="D30" s="121" t="s">
        <v>12</v>
      </c>
      <c r="E30" s="93" t="s">
        <v>330</v>
      </c>
      <c r="F30" s="309">
        <v>-2000</v>
      </c>
      <c r="G30" s="330">
        <v>9908</v>
      </c>
      <c r="H30" s="331">
        <v>9902</v>
      </c>
      <c r="I30" s="311">
        <f>G30-H30</f>
        <v>6</v>
      </c>
      <c r="J30" s="311">
        <f>$F30*I30</f>
        <v>-12000</v>
      </c>
      <c r="K30" s="311">
        <f>J30/1000000</f>
        <v>-0.012</v>
      </c>
      <c r="L30" s="330">
        <v>997782</v>
      </c>
      <c r="M30" s="331">
        <v>997487</v>
      </c>
      <c r="N30" s="311">
        <f t="shared" si="9"/>
        <v>295</v>
      </c>
      <c r="O30" s="311">
        <f t="shared" si="10"/>
        <v>-590000</v>
      </c>
      <c r="P30" s="311">
        <f t="shared" si="11"/>
        <v>-0.59</v>
      </c>
      <c r="Q30" s="480"/>
    </row>
    <row r="31" spans="1:17" ht="16.5" customHeight="1">
      <c r="A31" s="258">
        <v>19</v>
      </c>
      <c r="B31" s="301" t="s">
        <v>160</v>
      </c>
      <c r="C31" s="302">
        <v>5295572</v>
      </c>
      <c r="D31" s="121" t="s">
        <v>12</v>
      </c>
      <c r="E31" s="93" t="s">
        <v>330</v>
      </c>
      <c r="F31" s="309">
        <v>-1000</v>
      </c>
      <c r="G31" s="330">
        <v>22539</v>
      </c>
      <c r="H31" s="331">
        <v>22549</v>
      </c>
      <c r="I31" s="331">
        <f>G31-H31</f>
        <v>-10</v>
      </c>
      <c r="J31" s="331">
        <f>$F31*I31</f>
        <v>10000</v>
      </c>
      <c r="K31" s="331">
        <f>J31/1000000</f>
        <v>0.01</v>
      </c>
      <c r="L31" s="330">
        <v>817685</v>
      </c>
      <c r="M31" s="331">
        <v>819187</v>
      </c>
      <c r="N31" s="331">
        <f t="shared" si="9"/>
        <v>-1502</v>
      </c>
      <c r="O31" s="331">
        <f t="shared" si="10"/>
        <v>1502000</v>
      </c>
      <c r="P31" s="331">
        <f t="shared" si="11"/>
        <v>1.502</v>
      </c>
      <c r="Q31" s="480"/>
    </row>
    <row r="32" spans="2:17" ht="14.25" customHeight="1">
      <c r="B32" s="303" t="s">
        <v>430</v>
      </c>
      <c r="C32" s="302"/>
      <c r="D32" s="121"/>
      <c r="E32" s="93"/>
      <c r="F32" s="309"/>
      <c r="G32" s="330"/>
      <c r="H32" s="331"/>
      <c r="I32" s="331"/>
      <c r="J32" s="331"/>
      <c r="K32" s="331"/>
      <c r="L32" s="330"/>
      <c r="M32" s="331"/>
      <c r="N32" s="331"/>
      <c r="O32" s="331"/>
      <c r="P32" s="331"/>
      <c r="Q32" s="480"/>
    </row>
    <row r="33" spans="1:17" ht="14.25" customHeight="1">
      <c r="A33" s="258">
        <v>20</v>
      </c>
      <c r="B33" s="301" t="s">
        <v>15</v>
      </c>
      <c r="C33" s="302">
        <v>5128451</v>
      </c>
      <c r="D33" s="121" t="s">
        <v>12</v>
      </c>
      <c r="E33" s="93" t="s">
        <v>330</v>
      </c>
      <c r="F33" s="309">
        <v>-1000</v>
      </c>
      <c r="G33" s="330">
        <v>6</v>
      </c>
      <c r="H33" s="331">
        <v>6</v>
      </c>
      <c r="I33" s="311">
        <f>G33-H33</f>
        <v>0</v>
      </c>
      <c r="J33" s="311">
        <f>$F33*I33</f>
        <v>0</v>
      </c>
      <c r="K33" s="311">
        <f>J33/1000000</f>
        <v>0</v>
      </c>
      <c r="L33" s="330">
        <v>341</v>
      </c>
      <c r="M33" s="331">
        <v>275</v>
      </c>
      <c r="N33" s="311">
        <f>L33-M33</f>
        <v>66</v>
      </c>
      <c r="O33" s="311">
        <f>$F33*N33</f>
        <v>-66000</v>
      </c>
      <c r="P33" s="311">
        <f>O33/1000000</f>
        <v>-0.066</v>
      </c>
      <c r="Q33" s="480"/>
    </row>
    <row r="34" spans="1:17" ht="14.25" customHeight="1">
      <c r="A34" s="258">
        <v>21</v>
      </c>
      <c r="B34" s="301" t="s">
        <v>16</v>
      </c>
      <c r="C34" s="302">
        <v>5128459</v>
      </c>
      <c r="D34" s="121" t="s">
        <v>12</v>
      </c>
      <c r="E34" s="93" t="s">
        <v>330</v>
      </c>
      <c r="F34" s="309">
        <v>-800</v>
      </c>
      <c r="G34" s="330">
        <v>38330</v>
      </c>
      <c r="H34" s="331">
        <v>38333</v>
      </c>
      <c r="I34" s="311">
        <f>G34-H34</f>
        <v>-3</v>
      </c>
      <c r="J34" s="311">
        <f>$F34*I34</f>
        <v>2400</v>
      </c>
      <c r="K34" s="311">
        <f>J34/1000000</f>
        <v>0.0024</v>
      </c>
      <c r="L34" s="330">
        <v>998074</v>
      </c>
      <c r="M34" s="331">
        <v>998446</v>
      </c>
      <c r="N34" s="311">
        <f>L34-M34</f>
        <v>-372</v>
      </c>
      <c r="O34" s="311">
        <f>$F34*N34</f>
        <v>297600</v>
      </c>
      <c r="P34" s="311">
        <f>O34/1000000</f>
        <v>0.2976</v>
      </c>
      <c r="Q34" s="480"/>
    </row>
    <row r="35" spans="1:17" ht="14.25" customHeight="1">
      <c r="A35" s="258"/>
      <c r="B35" s="272" t="s">
        <v>162</v>
      </c>
      <c r="C35" s="302"/>
      <c r="D35" s="81"/>
      <c r="E35" s="81"/>
      <c r="F35" s="309"/>
      <c r="G35" s="410"/>
      <c r="H35" s="413"/>
      <c r="I35" s="311"/>
      <c r="J35" s="311"/>
      <c r="K35" s="311"/>
      <c r="L35" s="313"/>
      <c r="M35" s="311"/>
      <c r="N35" s="311"/>
      <c r="O35" s="311"/>
      <c r="P35" s="311"/>
      <c r="Q35" s="465"/>
    </row>
    <row r="36" spans="1:17" ht="18.75" customHeight="1">
      <c r="A36" s="258">
        <v>22</v>
      </c>
      <c r="B36" s="301" t="s">
        <v>15</v>
      </c>
      <c r="C36" s="302">
        <v>5295151</v>
      </c>
      <c r="D36" s="121" t="s">
        <v>12</v>
      </c>
      <c r="E36" s="93" t="s">
        <v>330</v>
      </c>
      <c r="F36" s="309">
        <v>-1000</v>
      </c>
      <c r="G36" s="330">
        <v>138</v>
      </c>
      <c r="H36" s="331">
        <v>180</v>
      </c>
      <c r="I36" s="311">
        <f aca="true" t="shared" si="12" ref="I36:I46">G36-H36</f>
        <v>-42</v>
      </c>
      <c r="J36" s="311">
        <f aca="true" t="shared" si="13" ref="J36:J46">$F36*I36</f>
        <v>42000</v>
      </c>
      <c r="K36" s="311">
        <f aca="true" t="shared" si="14" ref="K36:K46">J36/1000000</f>
        <v>0.042</v>
      </c>
      <c r="L36" s="330">
        <v>962289</v>
      </c>
      <c r="M36" s="331">
        <v>962459</v>
      </c>
      <c r="N36" s="311">
        <f aca="true" t="shared" si="15" ref="N36:N46">L36-M36</f>
        <v>-170</v>
      </c>
      <c r="O36" s="311">
        <f aca="true" t="shared" si="16" ref="O36:O46">$F36*N36</f>
        <v>170000</v>
      </c>
      <c r="P36" s="311">
        <f aca="true" t="shared" si="17" ref="P36:P46">O36/1000000</f>
        <v>0.17</v>
      </c>
      <c r="Q36" s="475"/>
    </row>
    <row r="37" spans="1:17" ht="17.25" customHeight="1">
      <c r="A37" s="258">
        <v>23</v>
      </c>
      <c r="B37" s="301" t="s">
        <v>16</v>
      </c>
      <c r="C37" s="302">
        <v>4865036</v>
      </c>
      <c r="D37" s="121" t="s">
        <v>12</v>
      </c>
      <c r="E37" s="93" t="s">
        <v>330</v>
      </c>
      <c r="F37" s="309">
        <v>-1000</v>
      </c>
      <c r="G37" s="330">
        <v>995066</v>
      </c>
      <c r="H37" s="331">
        <v>994978</v>
      </c>
      <c r="I37" s="311">
        <f>G37-H37</f>
        <v>88</v>
      </c>
      <c r="J37" s="311">
        <f>$F37*I37</f>
        <v>-88000</v>
      </c>
      <c r="K37" s="311">
        <f>J37/1000000</f>
        <v>-0.088</v>
      </c>
      <c r="L37" s="330">
        <v>993312</v>
      </c>
      <c r="M37" s="331">
        <v>993660</v>
      </c>
      <c r="N37" s="311">
        <f>L37-M37</f>
        <v>-348</v>
      </c>
      <c r="O37" s="311">
        <f>$F37*N37</f>
        <v>348000</v>
      </c>
      <c r="P37" s="311">
        <f>O37/1000000</f>
        <v>0.348</v>
      </c>
      <c r="Q37" s="465"/>
    </row>
    <row r="38" spans="1:17" s="819" customFormat="1" ht="15.75" customHeight="1">
      <c r="A38" s="809">
        <v>24</v>
      </c>
      <c r="B38" s="810" t="s">
        <v>17</v>
      </c>
      <c r="C38" s="811">
        <v>5295147</v>
      </c>
      <c r="D38" s="812" t="s">
        <v>12</v>
      </c>
      <c r="E38" s="813" t="s">
        <v>330</v>
      </c>
      <c r="F38" s="814">
        <v>-1000</v>
      </c>
      <c r="G38" s="815">
        <v>941990</v>
      </c>
      <c r="H38" s="816">
        <v>942173</v>
      </c>
      <c r="I38" s="817">
        <f t="shared" si="12"/>
        <v>-183</v>
      </c>
      <c r="J38" s="817">
        <f t="shared" si="13"/>
        <v>183000</v>
      </c>
      <c r="K38" s="817">
        <f t="shared" si="14"/>
        <v>0.183</v>
      </c>
      <c r="L38" s="815">
        <v>984151</v>
      </c>
      <c r="M38" s="816">
        <v>984292</v>
      </c>
      <c r="N38" s="817">
        <f t="shared" si="15"/>
        <v>-141</v>
      </c>
      <c r="O38" s="817">
        <f t="shared" si="16"/>
        <v>141000</v>
      </c>
      <c r="P38" s="817">
        <f t="shared" si="17"/>
        <v>0.141</v>
      </c>
      <c r="Q38" s="818"/>
    </row>
    <row r="39" spans="1:17" s="819" customFormat="1" ht="15.75" customHeight="1">
      <c r="A39" s="809"/>
      <c r="B39" s="810"/>
      <c r="C39" s="811"/>
      <c r="D39" s="812"/>
      <c r="E39" s="813"/>
      <c r="F39" s="814">
        <v>-1000</v>
      </c>
      <c r="G39" s="815">
        <v>959062</v>
      </c>
      <c r="H39" s="816">
        <v>959086</v>
      </c>
      <c r="I39" s="817">
        <f t="shared" si="12"/>
        <v>-24</v>
      </c>
      <c r="J39" s="817">
        <f t="shared" si="13"/>
        <v>24000</v>
      </c>
      <c r="K39" s="817">
        <f t="shared" si="14"/>
        <v>0.024</v>
      </c>
      <c r="L39" s="815"/>
      <c r="M39" s="816"/>
      <c r="N39" s="817"/>
      <c r="O39" s="817"/>
      <c r="P39" s="817"/>
      <c r="Q39" s="818"/>
    </row>
    <row r="40" spans="1:17" s="819" customFormat="1" ht="15.75" customHeight="1">
      <c r="A40" s="809"/>
      <c r="B40" s="810"/>
      <c r="C40" s="811"/>
      <c r="D40" s="812"/>
      <c r="E40" s="813"/>
      <c r="F40" s="814">
        <v>-1000</v>
      </c>
      <c r="G40" s="815">
        <v>961305</v>
      </c>
      <c r="H40" s="816">
        <v>961308</v>
      </c>
      <c r="I40" s="817">
        <f t="shared" si="12"/>
        <v>-3</v>
      </c>
      <c r="J40" s="817">
        <f t="shared" si="13"/>
        <v>3000</v>
      </c>
      <c r="K40" s="817">
        <f t="shared" si="14"/>
        <v>0.003</v>
      </c>
      <c r="L40" s="815">
        <v>986025</v>
      </c>
      <c r="M40" s="816">
        <v>986287</v>
      </c>
      <c r="N40" s="817">
        <f t="shared" si="15"/>
        <v>-262</v>
      </c>
      <c r="O40" s="817">
        <f t="shared" si="16"/>
        <v>262000</v>
      </c>
      <c r="P40" s="817">
        <f t="shared" si="17"/>
        <v>0.262</v>
      </c>
      <c r="Q40" s="818"/>
    </row>
    <row r="41" spans="1:17" ht="15.75" customHeight="1">
      <c r="A41" s="258">
        <v>25</v>
      </c>
      <c r="B41" s="274" t="s">
        <v>160</v>
      </c>
      <c r="C41" s="302">
        <v>4865001</v>
      </c>
      <c r="D41" s="81" t="s">
        <v>12</v>
      </c>
      <c r="E41" s="93" t="s">
        <v>330</v>
      </c>
      <c r="F41" s="309">
        <v>-1000</v>
      </c>
      <c r="G41" s="330">
        <v>1484</v>
      </c>
      <c r="H41" s="331">
        <v>1315</v>
      </c>
      <c r="I41" s="311">
        <f t="shared" si="12"/>
        <v>169</v>
      </c>
      <c r="J41" s="311">
        <f t="shared" si="13"/>
        <v>-169000</v>
      </c>
      <c r="K41" s="311">
        <f t="shared" si="14"/>
        <v>-0.169</v>
      </c>
      <c r="L41" s="330">
        <v>997470</v>
      </c>
      <c r="M41" s="331">
        <v>997505</v>
      </c>
      <c r="N41" s="311">
        <f t="shared" si="15"/>
        <v>-35</v>
      </c>
      <c r="O41" s="311">
        <f t="shared" si="16"/>
        <v>35000</v>
      </c>
      <c r="P41" s="311">
        <f t="shared" si="17"/>
        <v>0.035</v>
      </c>
      <c r="Q41" s="746"/>
    </row>
    <row r="42" spans="2:17" ht="15.75" customHeight="1">
      <c r="B42" s="272" t="s">
        <v>449</v>
      </c>
      <c r="C42" s="302"/>
      <c r="D42" s="81"/>
      <c r="E42" s="93"/>
      <c r="F42" s="309"/>
      <c r="G42" s="330"/>
      <c r="H42" s="331"/>
      <c r="I42" s="311"/>
      <c r="J42" s="311"/>
      <c r="K42" s="311"/>
      <c r="L42" s="330"/>
      <c r="M42" s="331"/>
      <c r="N42" s="311"/>
      <c r="O42" s="311"/>
      <c r="P42" s="311"/>
      <c r="Q42" s="746"/>
    </row>
    <row r="43" spans="1:17" ht="15.75" customHeight="1">
      <c r="A43" s="258">
        <v>26</v>
      </c>
      <c r="B43" s="274" t="s">
        <v>450</v>
      </c>
      <c r="C43" s="302">
        <v>5295131</v>
      </c>
      <c r="D43" s="81" t="s">
        <v>12</v>
      </c>
      <c r="E43" s="93" t="s">
        <v>330</v>
      </c>
      <c r="F43" s="309">
        <v>-1000</v>
      </c>
      <c r="G43" s="330">
        <v>1542</v>
      </c>
      <c r="H43" s="267">
        <v>1426</v>
      </c>
      <c r="I43" s="311">
        <f t="shared" si="12"/>
        <v>116</v>
      </c>
      <c r="J43" s="311">
        <f t="shared" si="13"/>
        <v>-116000</v>
      </c>
      <c r="K43" s="311">
        <f t="shared" si="14"/>
        <v>-0.116</v>
      </c>
      <c r="L43" s="330">
        <v>999950</v>
      </c>
      <c r="M43" s="267">
        <v>999950</v>
      </c>
      <c r="N43" s="311">
        <f t="shared" si="15"/>
        <v>0</v>
      </c>
      <c r="O43" s="311">
        <f t="shared" si="16"/>
        <v>0</v>
      </c>
      <c r="P43" s="311">
        <f t="shared" si="17"/>
        <v>0</v>
      </c>
      <c r="Q43" s="746"/>
    </row>
    <row r="44" spans="1:17" ht="15.75" customHeight="1">
      <c r="A44" s="258">
        <v>27</v>
      </c>
      <c r="B44" s="274" t="s">
        <v>451</v>
      </c>
      <c r="C44" s="302">
        <v>5295139</v>
      </c>
      <c r="D44" s="81" t="s">
        <v>12</v>
      </c>
      <c r="E44" s="93" t="s">
        <v>330</v>
      </c>
      <c r="F44" s="309">
        <v>-1000</v>
      </c>
      <c r="G44" s="330">
        <v>187</v>
      </c>
      <c r="H44" s="267">
        <v>273</v>
      </c>
      <c r="I44" s="311">
        <f t="shared" si="12"/>
        <v>-86</v>
      </c>
      <c r="J44" s="311">
        <f t="shared" si="13"/>
        <v>86000</v>
      </c>
      <c r="K44" s="311">
        <f t="shared" si="14"/>
        <v>0.086</v>
      </c>
      <c r="L44" s="330">
        <v>20</v>
      </c>
      <c r="M44" s="267">
        <v>31</v>
      </c>
      <c r="N44" s="311">
        <f t="shared" si="15"/>
        <v>-11</v>
      </c>
      <c r="O44" s="311">
        <f t="shared" si="16"/>
        <v>11000</v>
      </c>
      <c r="P44" s="311">
        <f t="shared" si="17"/>
        <v>0.011</v>
      </c>
      <c r="Q44" s="746"/>
    </row>
    <row r="45" spans="1:17" ht="15.75" customHeight="1">
      <c r="A45" s="258">
        <v>28</v>
      </c>
      <c r="B45" s="274" t="s">
        <v>452</v>
      </c>
      <c r="C45" s="302">
        <v>5295173</v>
      </c>
      <c r="D45" s="81" t="s">
        <v>12</v>
      </c>
      <c r="E45" s="93" t="s">
        <v>330</v>
      </c>
      <c r="F45" s="309">
        <v>-1000</v>
      </c>
      <c r="G45" s="330">
        <v>99305</v>
      </c>
      <c r="H45" s="267">
        <v>96967</v>
      </c>
      <c r="I45" s="311">
        <f t="shared" si="12"/>
        <v>2338</v>
      </c>
      <c r="J45" s="311">
        <f t="shared" si="13"/>
        <v>-2338000</v>
      </c>
      <c r="K45" s="311">
        <f t="shared" si="14"/>
        <v>-2.338</v>
      </c>
      <c r="L45" s="330">
        <v>11999</v>
      </c>
      <c r="M45" s="267">
        <v>11999</v>
      </c>
      <c r="N45" s="311">
        <f t="shared" si="15"/>
        <v>0</v>
      </c>
      <c r="O45" s="311">
        <f t="shared" si="16"/>
        <v>0</v>
      </c>
      <c r="P45" s="311">
        <f t="shared" si="17"/>
        <v>0</v>
      </c>
      <c r="Q45" s="746"/>
    </row>
    <row r="46" spans="1:17" ht="15.75" customHeight="1">
      <c r="A46" s="258">
        <v>29</v>
      </c>
      <c r="B46" s="274" t="s">
        <v>453</v>
      </c>
      <c r="C46" s="302">
        <v>4902501</v>
      </c>
      <c r="D46" s="81" t="s">
        <v>12</v>
      </c>
      <c r="E46" s="93" t="s">
        <v>330</v>
      </c>
      <c r="F46" s="309">
        <v>-3333.33</v>
      </c>
      <c r="G46" s="330">
        <v>5209</v>
      </c>
      <c r="H46" s="331">
        <v>5397</v>
      </c>
      <c r="I46" s="311">
        <f t="shared" si="12"/>
        <v>-188</v>
      </c>
      <c r="J46" s="311">
        <f t="shared" si="13"/>
        <v>626666.04</v>
      </c>
      <c r="K46" s="311">
        <f t="shared" si="14"/>
        <v>0.62666604</v>
      </c>
      <c r="L46" s="330">
        <v>37</v>
      </c>
      <c r="M46" s="331">
        <v>37</v>
      </c>
      <c r="N46" s="311">
        <f t="shared" si="15"/>
        <v>0</v>
      </c>
      <c r="O46" s="311">
        <f t="shared" si="16"/>
        <v>0</v>
      </c>
      <c r="P46" s="311">
        <f t="shared" si="17"/>
        <v>0</v>
      </c>
      <c r="Q46" s="746"/>
    </row>
    <row r="47" spans="1:17" ht="17.25" customHeight="1">
      <c r="A47" s="258"/>
      <c r="B47" s="303" t="s">
        <v>163</v>
      </c>
      <c r="C47" s="302"/>
      <c r="D47" s="121"/>
      <c r="E47" s="121"/>
      <c r="F47" s="309"/>
      <c r="G47" s="410"/>
      <c r="H47" s="413"/>
      <c r="I47" s="311"/>
      <c r="J47" s="311"/>
      <c r="K47" s="311"/>
      <c r="L47" s="313"/>
      <c r="M47" s="311"/>
      <c r="N47" s="311"/>
      <c r="O47" s="311"/>
      <c r="P47" s="311"/>
      <c r="Q47" s="465"/>
    </row>
    <row r="48" spans="2:17" ht="16.5" customHeight="1">
      <c r="B48" s="303" t="s">
        <v>38</v>
      </c>
      <c r="C48" s="302"/>
      <c r="D48" s="121"/>
      <c r="E48" s="121"/>
      <c r="F48" s="309"/>
      <c r="G48" s="410"/>
      <c r="H48" s="413"/>
      <c r="I48" s="311"/>
      <c r="J48" s="311"/>
      <c r="K48" s="311"/>
      <c r="L48" s="313"/>
      <c r="M48" s="311"/>
      <c r="N48" s="311"/>
      <c r="O48" s="311"/>
      <c r="P48" s="311"/>
      <c r="Q48" s="465"/>
    </row>
    <row r="49" spans="1:17" ht="16.5" customHeight="1">
      <c r="A49" s="258">
        <v>30</v>
      </c>
      <c r="B49" s="301" t="s">
        <v>164</v>
      </c>
      <c r="C49" s="302">
        <v>5128435</v>
      </c>
      <c r="D49" s="121" t="s">
        <v>12</v>
      </c>
      <c r="E49" s="93" t="s">
        <v>330</v>
      </c>
      <c r="F49" s="309">
        <v>800</v>
      </c>
      <c r="G49" s="330">
        <v>187</v>
      </c>
      <c r="H49" s="331">
        <v>172</v>
      </c>
      <c r="I49" s="311">
        <f>G49-H49</f>
        <v>15</v>
      </c>
      <c r="J49" s="311">
        <f>$F49*I49</f>
        <v>12000</v>
      </c>
      <c r="K49" s="311">
        <f>J49/1000000</f>
        <v>0.012</v>
      </c>
      <c r="L49" s="330">
        <v>10304</v>
      </c>
      <c r="M49" s="331">
        <v>9865</v>
      </c>
      <c r="N49" s="311">
        <f>L49-M49</f>
        <v>439</v>
      </c>
      <c r="O49" s="311">
        <f>$F49*N49</f>
        <v>351200</v>
      </c>
      <c r="P49" s="311">
        <f>O49/1000000</f>
        <v>0.3512</v>
      </c>
      <c r="Q49" s="465"/>
    </row>
    <row r="50" spans="1:17" ht="16.5" customHeight="1">
      <c r="A50" s="258"/>
      <c r="B50" s="272" t="s">
        <v>165</v>
      </c>
      <c r="C50" s="302"/>
      <c r="D50" s="81"/>
      <c r="E50" s="81"/>
      <c r="F50" s="309"/>
      <c r="G50" s="410"/>
      <c r="H50" s="413"/>
      <c r="I50" s="311"/>
      <c r="J50" s="311"/>
      <c r="K50" s="311"/>
      <c r="L50" s="313"/>
      <c r="M50" s="311"/>
      <c r="N50" s="311"/>
      <c r="O50" s="311"/>
      <c r="P50" s="311"/>
      <c r="Q50" s="465"/>
    </row>
    <row r="51" spans="1:17" ht="16.5" customHeight="1">
      <c r="A51" s="258">
        <v>31</v>
      </c>
      <c r="B51" s="274" t="s">
        <v>15</v>
      </c>
      <c r="C51" s="302">
        <v>5269210</v>
      </c>
      <c r="D51" s="81" t="s">
        <v>12</v>
      </c>
      <c r="E51" s="93" t="s">
        <v>330</v>
      </c>
      <c r="F51" s="309">
        <v>-1000</v>
      </c>
      <c r="G51" s="330">
        <v>974760</v>
      </c>
      <c r="H51" s="331">
        <v>975670</v>
      </c>
      <c r="I51" s="311">
        <f>G51-H51</f>
        <v>-910</v>
      </c>
      <c r="J51" s="311">
        <f>$F51*I51</f>
        <v>910000</v>
      </c>
      <c r="K51" s="311">
        <f>J51/1000000</f>
        <v>0.91</v>
      </c>
      <c r="L51" s="330">
        <v>966147</v>
      </c>
      <c r="M51" s="331">
        <v>966223</v>
      </c>
      <c r="N51" s="311">
        <f>L51-M51</f>
        <v>-76</v>
      </c>
      <c r="O51" s="311">
        <f>$F51*N51</f>
        <v>76000</v>
      </c>
      <c r="P51" s="311">
        <f>O51/1000000</f>
        <v>0.076</v>
      </c>
      <c r="Q51" s="465"/>
    </row>
    <row r="52" spans="1:17" ht="16.5" customHeight="1">
      <c r="A52" s="258">
        <v>32</v>
      </c>
      <c r="B52" s="301" t="s">
        <v>16</v>
      </c>
      <c r="C52" s="302">
        <v>5269211</v>
      </c>
      <c r="D52" s="121" t="s">
        <v>12</v>
      </c>
      <c r="E52" s="93" t="s">
        <v>330</v>
      </c>
      <c r="F52" s="309">
        <v>-1000</v>
      </c>
      <c r="G52" s="330">
        <v>989983</v>
      </c>
      <c r="H52" s="331">
        <v>990847</v>
      </c>
      <c r="I52" s="311">
        <f>G52-H52</f>
        <v>-864</v>
      </c>
      <c r="J52" s="311">
        <f>$F52*I52</f>
        <v>864000</v>
      </c>
      <c r="K52" s="311">
        <f>J52/1000000</f>
        <v>0.864</v>
      </c>
      <c r="L52" s="330">
        <v>984184</v>
      </c>
      <c r="M52" s="331">
        <v>984266</v>
      </c>
      <c r="N52" s="311">
        <f>L52-M52</f>
        <v>-82</v>
      </c>
      <c r="O52" s="311">
        <f>$F52*N52</f>
        <v>82000</v>
      </c>
      <c r="P52" s="311">
        <f>O52/1000000</f>
        <v>0.082</v>
      </c>
      <c r="Q52" s="693"/>
    </row>
    <row r="53" spans="1:17" ht="16.5" customHeight="1">
      <c r="A53" s="258"/>
      <c r="B53" s="301" t="s">
        <v>17</v>
      </c>
      <c r="C53" s="302">
        <v>5269209</v>
      </c>
      <c r="D53" s="121" t="s">
        <v>12</v>
      </c>
      <c r="E53" s="93" t="s">
        <v>330</v>
      </c>
      <c r="F53" s="309">
        <v>-1000</v>
      </c>
      <c r="G53" s="330">
        <v>990395</v>
      </c>
      <c r="H53" s="331">
        <v>990369</v>
      </c>
      <c r="I53" s="311">
        <f>G53-H53</f>
        <v>26</v>
      </c>
      <c r="J53" s="311">
        <f>$F53*I53</f>
        <v>-26000</v>
      </c>
      <c r="K53" s="311">
        <f>J53/1000000</f>
        <v>-0.026</v>
      </c>
      <c r="L53" s="330">
        <v>985536</v>
      </c>
      <c r="M53" s="331">
        <v>985561</v>
      </c>
      <c r="N53" s="311">
        <f>L53-M53</f>
        <v>-25</v>
      </c>
      <c r="O53" s="311">
        <f>$F53*N53</f>
        <v>25000</v>
      </c>
      <c r="P53" s="311">
        <f>O53/1000000</f>
        <v>0.025</v>
      </c>
      <c r="Q53" s="693"/>
    </row>
    <row r="54" spans="2:17" ht="16.5" customHeight="1">
      <c r="B54" s="272" t="s">
        <v>458</v>
      </c>
      <c r="C54" s="302"/>
      <c r="D54" s="121"/>
      <c r="E54" s="93"/>
      <c r="F54" s="309"/>
      <c r="G54" s="330"/>
      <c r="H54" s="331"/>
      <c r="I54" s="311"/>
      <c r="J54" s="311"/>
      <c r="K54" s="311"/>
      <c r="L54" s="330"/>
      <c r="M54" s="331"/>
      <c r="N54" s="311"/>
      <c r="O54" s="311"/>
      <c r="P54" s="311"/>
      <c r="Q54" s="693"/>
    </row>
    <row r="55" spans="1:17" ht="16.5" customHeight="1">
      <c r="A55" s="258">
        <v>33</v>
      </c>
      <c r="B55" s="274" t="s">
        <v>452</v>
      </c>
      <c r="C55" s="302">
        <v>5128460</v>
      </c>
      <c r="D55" s="81" t="s">
        <v>12</v>
      </c>
      <c r="E55" s="93" t="s">
        <v>330</v>
      </c>
      <c r="F55" s="309">
        <v>-800</v>
      </c>
      <c r="G55" s="330">
        <v>5454</v>
      </c>
      <c r="H55" s="331">
        <v>5489</v>
      </c>
      <c r="I55" s="311">
        <f>G55-H55</f>
        <v>-35</v>
      </c>
      <c r="J55" s="311">
        <f>$F55*I55</f>
        <v>28000</v>
      </c>
      <c r="K55" s="311">
        <f>J55/1000000</f>
        <v>0.028</v>
      </c>
      <c r="L55" s="330">
        <v>999313</v>
      </c>
      <c r="M55" s="331">
        <v>999685</v>
      </c>
      <c r="N55" s="311">
        <f>L55-M55</f>
        <v>-372</v>
      </c>
      <c r="O55" s="311">
        <f>$F55*N55</f>
        <v>297600</v>
      </c>
      <c r="P55" s="311">
        <f>O55/1000000</f>
        <v>0.2976</v>
      </c>
      <c r="Q55" s="693"/>
    </row>
    <row r="56" spans="1:17" ht="16.5" customHeight="1">
      <c r="A56" s="258">
        <v>34</v>
      </c>
      <c r="B56" s="274" t="s">
        <v>453</v>
      </c>
      <c r="C56" s="302">
        <v>5295149</v>
      </c>
      <c r="D56" s="81" t="s">
        <v>12</v>
      </c>
      <c r="E56" s="93" t="s">
        <v>330</v>
      </c>
      <c r="F56" s="309">
        <v>-1600</v>
      </c>
      <c r="G56" s="330">
        <v>3048</v>
      </c>
      <c r="H56" s="331">
        <v>3071</v>
      </c>
      <c r="I56" s="311">
        <f>G56-H56</f>
        <v>-23</v>
      </c>
      <c r="J56" s="311">
        <f>$F56*I56</f>
        <v>36800</v>
      </c>
      <c r="K56" s="311">
        <f>J56/1000000</f>
        <v>0.0368</v>
      </c>
      <c r="L56" s="330">
        <v>999990</v>
      </c>
      <c r="M56" s="331">
        <v>999859</v>
      </c>
      <c r="N56" s="311">
        <f>L56-M56</f>
        <v>131</v>
      </c>
      <c r="O56" s="311">
        <f>$F56*N56</f>
        <v>-209600</v>
      </c>
      <c r="P56" s="311">
        <f>O56/1000000</f>
        <v>-0.2096</v>
      </c>
      <c r="Q56" s="693"/>
    </row>
    <row r="57" spans="2:17" ht="16.5" customHeight="1">
      <c r="B57" s="303" t="s">
        <v>166</v>
      </c>
      <c r="C57" s="302"/>
      <c r="D57" s="121"/>
      <c r="E57" s="121"/>
      <c r="F57" s="307"/>
      <c r="G57" s="410"/>
      <c r="H57" s="413"/>
      <c r="I57" s="311"/>
      <c r="J57" s="311"/>
      <c r="K57" s="311"/>
      <c r="L57" s="313"/>
      <c r="M57" s="311"/>
      <c r="N57" s="311"/>
      <c r="O57" s="311"/>
      <c r="P57" s="311"/>
      <c r="Q57" s="465"/>
    </row>
    <row r="58" spans="1:17" ht="16.5" customHeight="1">
      <c r="A58" s="258">
        <v>35</v>
      </c>
      <c r="B58" s="301" t="s">
        <v>407</v>
      </c>
      <c r="C58" s="302">
        <v>4865010</v>
      </c>
      <c r="D58" s="121" t="s">
        <v>12</v>
      </c>
      <c r="E58" s="93" t="s">
        <v>330</v>
      </c>
      <c r="F58" s="309">
        <v>-1000</v>
      </c>
      <c r="G58" s="266">
        <v>996356</v>
      </c>
      <c r="H58" s="267">
        <v>996356</v>
      </c>
      <c r="I58" s="311">
        <f>G58-H58</f>
        <v>0</v>
      </c>
      <c r="J58" s="311">
        <f>$F58*I58</f>
        <v>0</v>
      </c>
      <c r="K58" s="311">
        <f>J58/1000000</f>
        <v>0</v>
      </c>
      <c r="L58" s="266">
        <v>995335</v>
      </c>
      <c r="M58" s="267">
        <v>995335</v>
      </c>
      <c r="N58" s="311">
        <f>L58-M58</f>
        <v>0</v>
      </c>
      <c r="O58" s="311">
        <f>$F58*N58</f>
        <v>0</v>
      </c>
      <c r="P58" s="311">
        <f>O58/1000000</f>
        <v>0</v>
      </c>
      <c r="Q58" s="465"/>
    </row>
    <row r="59" spans="1:17" ht="16.5" customHeight="1">
      <c r="A59" s="258">
        <v>36</v>
      </c>
      <c r="B59" s="301" t="s">
        <v>408</v>
      </c>
      <c r="C59" s="302">
        <v>5128458</v>
      </c>
      <c r="D59" s="121" t="s">
        <v>12</v>
      </c>
      <c r="E59" s="93" t="s">
        <v>330</v>
      </c>
      <c r="F59" s="309">
        <v>-500</v>
      </c>
      <c r="G59" s="330">
        <v>4264</v>
      </c>
      <c r="H59" s="331">
        <v>9425</v>
      </c>
      <c r="I59" s="311">
        <f>G59-H59</f>
        <v>-5161</v>
      </c>
      <c r="J59" s="311">
        <f>$F59*I59</f>
        <v>2580500</v>
      </c>
      <c r="K59" s="311">
        <f>J59/1000000</f>
        <v>2.5805</v>
      </c>
      <c r="L59" s="330">
        <v>992104</v>
      </c>
      <c r="M59" s="331">
        <v>992105</v>
      </c>
      <c r="N59" s="311">
        <f>L59-M59</f>
        <v>-1</v>
      </c>
      <c r="O59" s="311">
        <f>$F59*N59</f>
        <v>500</v>
      </c>
      <c r="P59" s="311">
        <f>O59/1000000</f>
        <v>0.0005</v>
      </c>
      <c r="Q59" s="465"/>
    </row>
    <row r="60" spans="1:17" ht="16.5" customHeight="1">
      <c r="A60" s="273">
        <v>37</v>
      </c>
      <c r="B60" s="274" t="s">
        <v>409</v>
      </c>
      <c r="C60" s="302">
        <v>4864933</v>
      </c>
      <c r="D60" s="81" t="s">
        <v>12</v>
      </c>
      <c r="E60" s="93" t="s">
        <v>330</v>
      </c>
      <c r="F60" s="309">
        <v>-1000</v>
      </c>
      <c r="G60" s="330">
        <v>18699</v>
      </c>
      <c r="H60" s="331">
        <v>18889</v>
      </c>
      <c r="I60" s="311">
        <f>G60-H60</f>
        <v>-190</v>
      </c>
      <c r="J60" s="311">
        <f>$F60*I60</f>
        <v>190000</v>
      </c>
      <c r="K60" s="311">
        <f>J60/1000000</f>
        <v>0.19</v>
      </c>
      <c r="L60" s="330">
        <v>32772</v>
      </c>
      <c r="M60" s="331">
        <v>32866</v>
      </c>
      <c r="N60" s="311">
        <f>L60-M60</f>
        <v>-94</v>
      </c>
      <c r="O60" s="311">
        <f>$F60*N60</f>
        <v>94000</v>
      </c>
      <c r="P60" s="311">
        <f>O60/1000000</f>
        <v>0.094</v>
      </c>
      <c r="Q60" s="465"/>
    </row>
    <row r="61" spans="1:17" ht="22.5" customHeight="1">
      <c r="A61" s="273">
        <v>38</v>
      </c>
      <c r="B61" s="301" t="s">
        <v>410</v>
      </c>
      <c r="C61" s="302">
        <v>4864904</v>
      </c>
      <c r="D61" s="121" t="s">
        <v>12</v>
      </c>
      <c r="E61" s="93" t="s">
        <v>330</v>
      </c>
      <c r="F61" s="309">
        <v>-1000</v>
      </c>
      <c r="G61" s="330">
        <v>998607</v>
      </c>
      <c r="H61" s="331">
        <v>998582</v>
      </c>
      <c r="I61" s="311">
        <f>G61-H61</f>
        <v>25</v>
      </c>
      <c r="J61" s="311">
        <f>$F61*I61</f>
        <v>-25000</v>
      </c>
      <c r="K61" s="311">
        <f>J61/1000000</f>
        <v>-0.025</v>
      </c>
      <c r="L61" s="330">
        <v>996117</v>
      </c>
      <c r="M61" s="331">
        <v>996149</v>
      </c>
      <c r="N61" s="311">
        <f>L61-M61</f>
        <v>-32</v>
      </c>
      <c r="O61" s="311">
        <f>$F61*N61</f>
        <v>32000</v>
      </c>
      <c r="P61" s="311">
        <f>O61/1000000</f>
        <v>0.032</v>
      </c>
      <c r="Q61" s="465"/>
    </row>
    <row r="62" spans="1:17" ht="22.5" customHeight="1">
      <c r="A62" s="273">
        <v>39</v>
      </c>
      <c r="B62" s="301" t="s">
        <v>411</v>
      </c>
      <c r="C62" s="302">
        <v>4864942</v>
      </c>
      <c r="D62" s="121" t="s">
        <v>12</v>
      </c>
      <c r="E62" s="93" t="s">
        <v>330</v>
      </c>
      <c r="F62" s="311">
        <v>-1000</v>
      </c>
      <c r="G62" s="330">
        <v>999549</v>
      </c>
      <c r="H62" s="331">
        <v>999576</v>
      </c>
      <c r="I62" s="311">
        <f>G62-H62</f>
        <v>-27</v>
      </c>
      <c r="J62" s="311">
        <f>$F62*I62</f>
        <v>27000</v>
      </c>
      <c r="K62" s="311">
        <f>J62/1000000</f>
        <v>0.027</v>
      </c>
      <c r="L62" s="330">
        <v>999332</v>
      </c>
      <c r="M62" s="331">
        <v>999464</v>
      </c>
      <c r="N62" s="311">
        <f>L62-M62</f>
        <v>-132</v>
      </c>
      <c r="O62" s="311">
        <f>$F62*N62</f>
        <v>132000</v>
      </c>
      <c r="P62" s="311">
        <f>O62/1000000</f>
        <v>0.132</v>
      </c>
      <c r="Q62" s="465"/>
    </row>
    <row r="63" spans="1:17" ht="18" customHeight="1" thickBot="1">
      <c r="A63" s="388" t="s">
        <v>319</v>
      </c>
      <c r="B63" s="304"/>
      <c r="C63" s="305"/>
      <c r="D63" s="250"/>
      <c r="E63" s="251"/>
      <c r="F63" s="309"/>
      <c r="G63" s="411"/>
      <c r="H63" s="412"/>
      <c r="I63" s="315"/>
      <c r="J63" s="315"/>
      <c r="K63" s="315"/>
      <c r="L63" s="315"/>
      <c r="M63" s="315"/>
      <c r="N63" s="315"/>
      <c r="O63" s="315"/>
      <c r="P63" s="583" t="str">
        <f>NDPL!$Q$1</f>
        <v>AUGUST-2019</v>
      </c>
      <c r="Q63" s="583"/>
    </row>
    <row r="64" spans="1:17" ht="19.5" customHeight="1" thickTop="1">
      <c r="A64" s="269"/>
      <c r="B64" s="272" t="s">
        <v>167</v>
      </c>
      <c r="C64" s="302"/>
      <c r="D64" s="81"/>
      <c r="E64" s="81"/>
      <c r="F64" s="401"/>
      <c r="G64" s="410"/>
      <c r="H64" s="413"/>
      <c r="I64" s="311"/>
      <c r="J64" s="311"/>
      <c r="K64" s="311"/>
      <c r="L64" s="313"/>
      <c r="M64" s="311"/>
      <c r="N64" s="311"/>
      <c r="O64" s="311"/>
      <c r="P64" s="311"/>
      <c r="Q64" s="452"/>
    </row>
    <row r="65" spans="1:17" ht="15.75" customHeight="1">
      <c r="A65" s="258">
        <v>40</v>
      </c>
      <c r="B65" s="301" t="s">
        <v>15</v>
      </c>
      <c r="C65" s="302">
        <v>4864962</v>
      </c>
      <c r="D65" s="121" t="s">
        <v>12</v>
      </c>
      <c r="E65" s="93" t="s">
        <v>330</v>
      </c>
      <c r="F65" s="309">
        <v>-1000</v>
      </c>
      <c r="G65" s="330">
        <v>33672</v>
      </c>
      <c r="H65" s="331">
        <v>33577</v>
      </c>
      <c r="I65" s="311">
        <f>G65-H65</f>
        <v>95</v>
      </c>
      <c r="J65" s="311">
        <f>$F65*I65</f>
        <v>-95000</v>
      </c>
      <c r="K65" s="311">
        <f>J65/1000000</f>
        <v>-0.095</v>
      </c>
      <c r="L65" s="330">
        <v>999687</v>
      </c>
      <c r="M65" s="331">
        <v>999721</v>
      </c>
      <c r="N65" s="311">
        <f>L65-M65</f>
        <v>-34</v>
      </c>
      <c r="O65" s="311">
        <f>$F65*N65</f>
        <v>34000</v>
      </c>
      <c r="P65" s="311">
        <f>O65/1000000</f>
        <v>0.034</v>
      </c>
      <c r="Q65" s="464"/>
    </row>
    <row r="66" spans="1:17" ht="15.75" customHeight="1">
      <c r="A66" s="258">
        <v>41</v>
      </c>
      <c r="B66" s="301" t="s">
        <v>16</v>
      </c>
      <c r="C66" s="302">
        <v>4865038</v>
      </c>
      <c r="D66" s="121" t="s">
        <v>12</v>
      </c>
      <c r="E66" s="93" t="s">
        <v>330</v>
      </c>
      <c r="F66" s="309">
        <v>-1000</v>
      </c>
      <c r="G66" s="330">
        <v>8894</v>
      </c>
      <c r="H66" s="331">
        <v>8769</v>
      </c>
      <c r="I66" s="311">
        <f>G66-H66</f>
        <v>125</v>
      </c>
      <c r="J66" s="311">
        <f>$F66*I66</f>
        <v>-125000</v>
      </c>
      <c r="K66" s="311">
        <f>J66/1000000</f>
        <v>-0.125</v>
      </c>
      <c r="L66" s="330">
        <v>999183</v>
      </c>
      <c r="M66" s="331">
        <v>999334</v>
      </c>
      <c r="N66" s="311">
        <f>L66-M66</f>
        <v>-151</v>
      </c>
      <c r="O66" s="311">
        <f>$F66*N66</f>
        <v>151000</v>
      </c>
      <c r="P66" s="311">
        <f>O66/1000000</f>
        <v>0.151</v>
      </c>
      <c r="Q66" s="452"/>
    </row>
    <row r="67" spans="1:17" ht="15.75" customHeight="1">
      <c r="A67" s="258">
        <v>42</v>
      </c>
      <c r="B67" s="301" t="s">
        <v>17</v>
      </c>
      <c r="C67" s="302">
        <v>4864979</v>
      </c>
      <c r="D67" s="121" t="s">
        <v>12</v>
      </c>
      <c r="E67" s="93" t="s">
        <v>330</v>
      </c>
      <c r="F67" s="309">
        <v>-2000</v>
      </c>
      <c r="G67" s="266">
        <v>52926</v>
      </c>
      <c r="H67" s="267">
        <v>52926</v>
      </c>
      <c r="I67" s="311">
        <f>G67-H67</f>
        <v>0</v>
      </c>
      <c r="J67" s="311">
        <f>$F67*I67</f>
        <v>0</v>
      </c>
      <c r="K67" s="311">
        <f>J67/1000000</f>
        <v>0</v>
      </c>
      <c r="L67" s="266">
        <v>969570</v>
      </c>
      <c r="M67" s="267">
        <v>969570</v>
      </c>
      <c r="N67" s="311">
        <f>L67-M67</f>
        <v>0</v>
      </c>
      <c r="O67" s="311">
        <f>$F67*N67</f>
        <v>0</v>
      </c>
      <c r="P67" s="311">
        <f>O67/1000000</f>
        <v>0</v>
      </c>
      <c r="Q67" s="481"/>
    </row>
    <row r="68" spans="2:17" ht="15.75" customHeight="1">
      <c r="B68" s="303" t="s">
        <v>168</v>
      </c>
      <c r="C68" s="302"/>
      <c r="D68" s="121"/>
      <c r="E68" s="121"/>
      <c r="F68" s="309"/>
      <c r="G68" s="410"/>
      <c r="H68" s="413"/>
      <c r="I68" s="311"/>
      <c r="J68" s="311"/>
      <c r="K68" s="311"/>
      <c r="L68" s="313"/>
      <c r="M68" s="311"/>
      <c r="N68" s="311"/>
      <c r="O68" s="311"/>
      <c r="P68" s="311"/>
      <c r="Q68" s="452"/>
    </row>
    <row r="69" spans="1:17" ht="15.75" customHeight="1">
      <c r="A69" s="258">
        <v>43</v>
      </c>
      <c r="B69" s="301" t="s">
        <v>15</v>
      </c>
      <c r="C69" s="302">
        <v>4865018</v>
      </c>
      <c r="D69" s="121" t="s">
        <v>12</v>
      </c>
      <c r="E69" s="93" t="s">
        <v>330</v>
      </c>
      <c r="F69" s="309">
        <v>-1000</v>
      </c>
      <c r="G69" s="330">
        <v>10969</v>
      </c>
      <c r="H69" s="267">
        <v>10824</v>
      </c>
      <c r="I69" s="311">
        <f>G69-H69</f>
        <v>145</v>
      </c>
      <c r="J69" s="311">
        <f>$F69*I69</f>
        <v>-145000</v>
      </c>
      <c r="K69" s="311">
        <f>J69/1000000</f>
        <v>-0.145</v>
      </c>
      <c r="L69" s="330">
        <v>998973</v>
      </c>
      <c r="M69" s="267">
        <v>999078</v>
      </c>
      <c r="N69" s="311">
        <f>L69-M69</f>
        <v>-105</v>
      </c>
      <c r="O69" s="311">
        <f>$F69*N69</f>
        <v>105000</v>
      </c>
      <c r="P69" s="311">
        <f>O69/1000000</f>
        <v>0.105</v>
      </c>
      <c r="Q69" s="452"/>
    </row>
    <row r="70" spans="1:17" ht="15.75" customHeight="1">
      <c r="A70" s="258">
        <v>44</v>
      </c>
      <c r="B70" s="301" t="s">
        <v>16</v>
      </c>
      <c r="C70" s="302">
        <v>4864967</v>
      </c>
      <c r="D70" s="121" t="s">
        <v>12</v>
      </c>
      <c r="E70" s="93" t="s">
        <v>330</v>
      </c>
      <c r="F70" s="309">
        <v>-1000</v>
      </c>
      <c r="G70" s="330">
        <v>997646</v>
      </c>
      <c r="H70" s="267">
        <v>997723</v>
      </c>
      <c r="I70" s="311">
        <f>G70-H70</f>
        <v>-77</v>
      </c>
      <c r="J70" s="311">
        <f>$F70*I70</f>
        <v>77000</v>
      </c>
      <c r="K70" s="311">
        <f>J70/1000000</f>
        <v>0.077</v>
      </c>
      <c r="L70" s="330">
        <v>925524</v>
      </c>
      <c r="M70" s="267">
        <v>925626</v>
      </c>
      <c r="N70" s="311">
        <f>L70-M70</f>
        <v>-102</v>
      </c>
      <c r="O70" s="311">
        <f>$F70*N70</f>
        <v>102000</v>
      </c>
      <c r="P70" s="311">
        <f>O70/1000000</f>
        <v>0.102</v>
      </c>
      <c r="Q70" s="452"/>
    </row>
    <row r="71" spans="1:17" ht="15.75" customHeight="1">
      <c r="A71" s="258">
        <v>45</v>
      </c>
      <c r="B71" s="301" t="s">
        <v>17</v>
      </c>
      <c r="C71" s="302">
        <v>5295144</v>
      </c>
      <c r="D71" s="121" t="s">
        <v>12</v>
      </c>
      <c r="E71" s="93" t="s">
        <v>330</v>
      </c>
      <c r="F71" s="309">
        <v>-1000</v>
      </c>
      <c r="G71" s="330">
        <v>24290</v>
      </c>
      <c r="H71" s="267">
        <v>24120</v>
      </c>
      <c r="I71" s="311">
        <f>G71-H71</f>
        <v>170</v>
      </c>
      <c r="J71" s="311">
        <f>$F71*I71</f>
        <v>-170000</v>
      </c>
      <c r="K71" s="311">
        <f>J71/1000000</f>
        <v>-0.17</v>
      </c>
      <c r="L71" s="330">
        <v>7995</v>
      </c>
      <c r="M71" s="267">
        <v>8003</v>
      </c>
      <c r="N71" s="311">
        <f>L71-M71</f>
        <v>-8</v>
      </c>
      <c r="O71" s="311">
        <f>$F71*N71</f>
        <v>8000</v>
      </c>
      <c r="P71" s="311">
        <f>O71/1000000</f>
        <v>0.008</v>
      </c>
      <c r="Q71" s="464"/>
    </row>
    <row r="72" spans="1:17" ht="15.75" customHeight="1">
      <c r="A72" s="258"/>
      <c r="B72" s="301"/>
      <c r="C72" s="302"/>
      <c r="D72" s="121"/>
      <c r="E72" s="93"/>
      <c r="F72" s="309">
        <v>-1000</v>
      </c>
      <c r="G72" s="330"/>
      <c r="H72" s="267"/>
      <c r="I72" s="311"/>
      <c r="J72" s="311"/>
      <c r="K72" s="311"/>
      <c r="L72" s="330">
        <v>8819</v>
      </c>
      <c r="M72" s="267">
        <v>8919</v>
      </c>
      <c r="N72" s="311">
        <f>L72-M72</f>
        <v>-100</v>
      </c>
      <c r="O72" s="311">
        <f>$F72*N72</f>
        <v>100000</v>
      </c>
      <c r="P72" s="462">
        <f>O72/1000000</f>
        <v>0.1</v>
      </c>
      <c r="Q72" s="464"/>
    </row>
    <row r="73" spans="1:17" ht="15.75" customHeight="1">
      <c r="A73" s="258">
        <v>46</v>
      </c>
      <c r="B73" s="301" t="s">
        <v>160</v>
      </c>
      <c r="C73" s="302">
        <v>4864964</v>
      </c>
      <c r="D73" s="121" t="s">
        <v>12</v>
      </c>
      <c r="E73" s="93" t="s">
        <v>330</v>
      </c>
      <c r="F73" s="309">
        <v>-2000</v>
      </c>
      <c r="G73" s="330">
        <v>2855</v>
      </c>
      <c r="H73" s="331">
        <v>2960</v>
      </c>
      <c r="I73" s="331">
        <f>G73-H73</f>
        <v>-105</v>
      </c>
      <c r="J73" s="331">
        <f>$F73*I73</f>
        <v>210000</v>
      </c>
      <c r="K73" s="331">
        <f>J73/1000000</f>
        <v>0.21</v>
      </c>
      <c r="L73" s="330">
        <v>994537</v>
      </c>
      <c r="M73" s="331">
        <v>994699</v>
      </c>
      <c r="N73" s="331">
        <f>L73-M73</f>
        <v>-162</v>
      </c>
      <c r="O73" s="331">
        <f>$F73*N73</f>
        <v>324000</v>
      </c>
      <c r="P73" s="331">
        <f>O73/1000000</f>
        <v>0.324</v>
      </c>
      <c r="Q73" s="482"/>
    </row>
    <row r="74" spans="2:17" ht="15.75" customHeight="1">
      <c r="B74" s="303" t="s">
        <v>116</v>
      </c>
      <c r="C74" s="302"/>
      <c r="D74" s="121"/>
      <c r="E74" s="93"/>
      <c r="F74" s="307"/>
      <c r="G74" s="410"/>
      <c r="H74" s="413"/>
      <c r="I74" s="311"/>
      <c r="J74" s="311"/>
      <c r="K74" s="311"/>
      <c r="L74" s="313"/>
      <c r="M74" s="311"/>
      <c r="N74" s="311"/>
      <c r="O74" s="311"/>
      <c r="P74" s="311"/>
      <c r="Q74" s="452"/>
    </row>
    <row r="75" spans="1:17" ht="15.75" customHeight="1">
      <c r="A75" s="258">
        <v>47</v>
      </c>
      <c r="B75" s="301" t="s">
        <v>350</v>
      </c>
      <c r="C75" s="302">
        <v>5128461</v>
      </c>
      <c r="D75" s="121" t="s">
        <v>12</v>
      </c>
      <c r="E75" s="93" t="s">
        <v>330</v>
      </c>
      <c r="F75" s="307">
        <v>-1000</v>
      </c>
      <c r="G75" s="330">
        <v>38955</v>
      </c>
      <c r="H75" s="331">
        <v>38854</v>
      </c>
      <c r="I75" s="311">
        <f>G75-H75</f>
        <v>101</v>
      </c>
      <c r="J75" s="311">
        <f>$F75*I75</f>
        <v>-101000</v>
      </c>
      <c r="K75" s="311">
        <f>J75/1000000</f>
        <v>-0.101</v>
      </c>
      <c r="L75" s="330">
        <v>997346</v>
      </c>
      <c r="M75" s="331">
        <v>997403</v>
      </c>
      <c r="N75" s="311">
        <f>L75-M75</f>
        <v>-57</v>
      </c>
      <c r="O75" s="311">
        <f>$F75*N75</f>
        <v>57000</v>
      </c>
      <c r="P75" s="311">
        <f>O75/1000000</f>
        <v>0.057</v>
      </c>
      <c r="Q75" s="453"/>
    </row>
    <row r="76" spans="1:17" ht="15.75" customHeight="1">
      <c r="A76" s="258">
        <v>48</v>
      </c>
      <c r="B76" s="301" t="s">
        <v>170</v>
      </c>
      <c r="C76" s="302">
        <v>4865003</v>
      </c>
      <c r="D76" s="121" t="s">
        <v>12</v>
      </c>
      <c r="E76" s="93" t="s">
        <v>330</v>
      </c>
      <c r="F76" s="694">
        <v>-2000</v>
      </c>
      <c r="G76" s="330">
        <v>18457</v>
      </c>
      <c r="H76" s="331">
        <v>18108</v>
      </c>
      <c r="I76" s="311">
        <f>G76-H76</f>
        <v>349</v>
      </c>
      <c r="J76" s="311">
        <f>$F76*I76</f>
        <v>-698000</v>
      </c>
      <c r="K76" s="311">
        <f>J76/1000000</f>
        <v>-0.698</v>
      </c>
      <c r="L76" s="330">
        <v>999384</v>
      </c>
      <c r="M76" s="331">
        <v>999385</v>
      </c>
      <c r="N76" s="311">
        <f>L76-M76</f>
        <v>-1</v>
      </c>
      <c r="O76" s="311">
        <f>$F76*N76</f>
        <v>2000</v>
      </c>
      <c r="P76" s="311">
        <f>O76/1000000</f>
        <v>0.002</v>
      </c>
      <c r="Q76" s="452"/>
    </row>
    <row r="77" spans="2:17" ht="15.75" customHeight="1">
      <c r="B77" s="303" t="s">
        <v>352</v>
      </c>
      <c r="C77" s="302"/>
      <c r="D77" s="121"/>
      <c r="E77" s="93"/>
      <c r="F77" s="307"/>
      <c r="G77" s="410"/>
      <c r="H77" s="413"/>
      <c r="I77" s="311"/>
      <c r="J77" s="311"/>
      <c r="K77" s="311"/>
      <c r="L77" s="313"/>
      <c r="M77" s="311"/>
      <c r="N77" s="311"/>
      <c r="O77" s="311"/>
      <c r="P77" s="311"/>
      <c r="Q77" s="452"/>
    </row>
    <row r="78" spans="1:17" ht="15.75" customHeight="1">
      <c r="A78" s="258">
        <v>49</v>
      </c>
      <c r="B78" s="301" t="s">
        <v>350</v>
      </c>
      <c r="C78" s="302">
        <v>4865024</v>
      </c>
      <c r="D78" s="121" t="s">
        <v>12</v>
      </c>
      <c r="E78" s="93" t="s">
        <v>330</v>
      </c>
      <c r="F78" s="402">
        <v>-2000</v>
      </c>
      <c r="G78" s="330">
        <v>7704</v>
      </c>
      <c r="H78" s="331">
        <v>7684</v>
      </c>
      <c r="I78" s="311">
        <f>G78-H78</f>
        <v>20</v>
      </c>
      <c r="J78" s="311">
        <f>$F78*I78</f>
        <v>-40000</v>
      </c>
      <c r="K78" s="311">
        <f>J78/1000000</f>
        <v>-0.04</v>
      </c>
      <c r="L78" s="330">
        <v>2353</v>
      </c>
      <c r="M78" s="331">
        <v>2353</v>
      </c>
      <c r="N78" s="311">
        <f>L78-M78</f>
        <v>0</v>
      </c>
      <c r="O78" s="311">
        <f>$F78*N78</f>
        <v>0</v>
      </c>
      <c r="P78" s="311">
        <f>O78/1000000</f>
        <v>0</v>
      </c>
      <c r="Q78" s="452"/>
    </row>
    <row r="79" spans="1:17" ht="15.75" customHeight="1">
      <c r="A79" s="258">
        <v>50</v>
      </c>
      <c r="B79" s="301" t="s">
        <v>170</v>
      </c>
      <c r="C79" s="302">
        <v>4864920</v>
      </c>
      <c r="D79" s="121" t="s">
        <v>12</v>
      </c>
      <c r="E79" s="93" t="s">
        <v>330</v>
      </c>
      <c r="F79" s="402">
        <v>-2000</v>
      </c>
      <c r="G79" s="330">
        <v>5040</v>
      </c>
      <c r="H79" s="331">
        <v>5016</v>
      </c>
      <c r="I79" s="311">
        <f>G79-H79</f>
        <v>24</v>
      </c>
      <c r="J79" s="311">
        <f>$F79*I79</f>
        <v>-48000</v>
      </c>
      <c r="K79" s="311">
        <f>J79/1000000</f>
        <v>-0.048</v>
      </c>
      <c r="L79" s="330">
        <v>1313</v>
      </c>
      <c r="M79" s="331">
        <v>1311</v>
      </c>
      <c r="N79" s="311">
        <f>L79-M79</f>
        <v>2</v>
      </c>
      <c r="O79" s="311">
        <f>$F79*N79</f>
        <v>-4000</v>
      </c>
      <c r="P79" s="311">
        <f>O79/1000000</f>
        <v>-0.004</v>
      </c>
      <c r="Q79" s="452"/>
    </row>
    <row r="80" spans="1:17" ht="15.75" customHeight="1">
      <c r="A80" s="258"/>
      <c r="B80" s="438" t="s">
        <v>358</v>
      </c>
      <c r="C80" s="302"/>
      <c r="D80" s="121"/>
      <c r="E80" s="93"/>
      <c r="F80" s="402"/>
      <c r="G80" s="330"/>
      <c r="H80" s="331"/>
      <c r="I80" s="311"/>
      <c r="J80" s="311"/>
      <c r="K80" s="311"/>
      <c r="L80" s="330"/>
      <c r="M80" s="331"/>
      <c r="N80" s="311"/>
      <c r="O80" s="311"/>
      <c r="P80" s="311"/>
      <c r="Q80" s="452"/>
    </row>
    <row r="81" spans="1:17" ht="15.75" customHeight="1">
      <c r="A81" s="258">
        <v>51</v>
      </c>
      <c r="B81" s="301" t="s">
        <v>350</v>
      </c>
      <c r="C81" s="302">
        <v>5128414</v>
      </c>
      <c r="D81" s="121" t="s">
        <v>12</v>
      </c>
      <c r="E81" s="93" t="s">
        <v>330</v>
      </c>
      <c r="F81" s="402">
        <v>-1000</v>
      </c>
      <c r="G81" s="330">
        <v>919718</v>
      </c>
      <c r="H81" s="331">
        <v>919718</v>
      </c>
      <c r="I81" s="311">
        <f>G81-H81</f>
        <v>0</v>
      </c>
      <c r="J81" s="311">
        <f>$F81*I81</f>
        <v>0</v>
      </c>
      <c r="K81" s="311">
        <f>J81/1000000</f>
        <v>0</v>
      </c>
      <c r="L81" s="330">
        <v>980154</v>
      </c>
      <c r="M81" s="331">
        <v>980797</v>
      </c>
      <c r="N81" s="311">
        <f>L81-M81</f>
        <v>-643</v>
      </c>
      <c r="O81" s="311">
        <f>$F81*N81</f>
        <v>643000</v>
      </c>
      <c r="P81" s="311">
        <f>O81/1000000</f>
        <v>0.643</v>
      </c>
      <c r="Q81" s="452"/>
    </row>
    <row r="82" spans="1:17" ht="15.75" customHeight="1">
      <c r="A82" s="258">
        <v>52</v>
      </c>
      <c r="B82" s="301" t="s">
        <v>170</v>
      </c>
      <c r="C82" s="302">
        <v>4902504</v>
      </c>
      <c r="D82" s="121" t="s">
        <v>12</v>
      </c>
      <c r="E82" s="93" t="s">
        <v>330</v>
      </c>
      <c r="F82" s="402">
        <v>-1000</v>
      </c>
      <c r="G82" s="330">
        <v>2233</v>
      </c>
      <c r="H82" s="331">
        <v>2234</v>
      </c>
      <c r="I82" s="311">
        <f>G82-H82</f>
        <v>-1</v>
      </c>
      <c r="J82" s="311">
        <f>$F82*I82</f>
        <v>1000</v>
      </c>
      <c r="K82" s="311">
        <f>J82/1000000</f>
        <v>0.001</v>
      </c>
      <c r="L82" s="330">
        <v>995617</v>
      </c>
      <c r="M82" s="331">
        <v>996259</v>
      </c>
      <c r="N82" s="311">
        <f>L82-M82</f>
        <v>-642</v>
      </c>
      <c r="O82" s="311">
        <f>$F82*N82</f>
        <v>642000</v>
      </c>
      <c r="P82" s="311">
        <f>O82/1000000</f>
        <v>0.642</v>
      </c>
      <c r="Q82" s="452"/>
    </row>
    <row r="83" spans="1:17" ht="15.75" customHeight="1">
      <c r="A83" s="258">
        <v>53</v>
      </c>
      <c r="B83" s="301" t="s">
        <v>415</v>
      </c>
      <c r="C83" s="302">
        <v>5128426</v>
      </c>
      <c r="D83" s="121" t="s">
        <v>12</v>
      </c>
      <c r="E83" s="93" t="s">
        <v>330</v>
      </c>
      <c r="F83" s="402">
        <v>-1000</v>
      </c>
      <c r="G83" s="330">
        <v>1987</v>
      </c>
      <c r="H83" s="331">
        <v>1984</v>
      </c>
      <c r="I83" s="311">
        <f>G83-H83</f>
        <v>3</v>
      </c>
      <c r="J83" s="311">
        <f>$F83*I83</f>
        <v>-3000</v>
      </c>
      <c r="K83" s="311">
        <f>J83/1000000</f>
        <v>-0.003</v>
      </c>
      <c r="L83" s="330">
        <v>988182</v>
      </c>
      <c r="M83" s="331">
        <v>988488</v>
      </c>
      <c r="N83" s="311">
        <f>L83-M83</f>
        <v>-306</v>
      </c>
      <c r="O83" s="311">
        <f>$F83*N83</f>
        <v>306000</v>
      </c>
      <c r="P83" s="311">
        <f>O83/1000000</f>
        <v>0.306</v>
      </c>
      <c r="Q83" s="452"/>
    </row>
    <row r="84" spans="2:17" ht="15.75" customHeight="1">
      <c r="B84" s="438" t="s">
        <v>367</v>
      </c>
      <c r="C84" s="302"/>
      <c r="D84" s="121"/>
      <c r="E84" s="93"/>
      <c r="F84" s="402"/>
      <c r="G84" s="330"/>
      <c r="H84" s="331"/>
      <c r="I84" s="311"/>
      <c r="J84" s="311"/>
      <c r="K84" s="311"/>
      <c r="L84" s="330"/>
      <c r="M84" s="331"/>
      <c r="N84" s="311"/>
      <c r="O84" s="311"/>
      <c r="P84" s="311"/>
      <c r="Q84" s="452"/>
    </row>
    <row r="85" spans="1:17" ht="15.75" customHeight="1">
      <c r="A85" s="258">
        <v>54</v>
      </c>
      <c r="B85" s="301" t="s">
        <v>368</v>
      </c>
      <c r="C85" s="302">
        <v>5100228</v>
      </c>
      <c r="D85" s="121" t="s">
        <v>12</v>
      </c>
      <c r="E85" s="93" t="s">
        <v>330</v>
      </c>
      <c r="F85" s="402">
        <v>800</v>
      </c>
      <c r="G85" s="266">
        <v>993087</v>
      </c>
      <c r="H85" s="267">
        <v>993087</v>
      </c>
      <c r="I85" s="311">
        <f aca="true" t="shared" si="18" ref="I85:I90">G85-H85</f>
        <v>0</v>
      </c>
      <c r="J85" s="311">
        <f aca="true" t="shared" si="19" ref="J85:J90">$F85*I85</f>
        <v>0</v>
      </c>
      <c r="K85" s="311">
        <f aca="true" t="shared" si="20" ref="K85:K90">J85/1000000</f>
        <v>0</v>
      </c>
      <c r="L85" s="266">
        <v>993087</v>
      </c>
      <c r="M85" s="267">
        <v>993087</v>
      </c>
      <c r="N85" s="311">
        <f aca="true" t="shared" si="21" ref="N85:N90">L85-M85</f>
        <v>0</v>
      </c>
      <c r="O85" s="311">
        <f aca="true" t="shared" si="22" ref="O85:O90">$F85*N85</f>
        <v>0</v>
      </c>
      <c r="P85" s="311">
        <f aca="true" t="shared" si="23" ref="P85:P90">O85/1000000</f>
        <v>0</v>
      </c>
      <c r="Q85" s="452"/>
    </row>
    <row r="86" spans="1:17" ht="15.75" customHeight="1">
      <c r="A86" s="258">
        <v>55</v>
      </c>
      <c r="B86" s="351" t="s">
        <v>369</v>
      </c>
      <c r="C86" s="302">
        <v>4865026</v>
      </c>
      <c r="D86" s="121" t="s">
        <v>12</v>
      </c>
      <c r="E86" s="93" t="s">
        <v>330</v>
      </c>
      <c r="F86" s="402">
        <v>800</v>
      </c>
      <c r="G86" s="330">
        <v>989688</v>
      </c>
      <c r="H86" s="331">
        <v>989689</v>
      </c>
      <c r="I86" s="311">
        <f t="shared" si="18"/>
        <v>-1</v>
      </c>
      <c r="J86" s="311">
        <f t="shared" si="19"/>
        <v>-800</v>
      </c>
      <c r="K86" s="311">
        <f t="shared" si="20"/>
        <v>-0.0008</v>
      </c>
      <c r="L86" s="330">
        <v>542</v>
      </c>
      <c r="M86" s="331">
        <v>531</v>
      </c>
      <c r="N86" s="311">
        <f t="shared" si="21"/>
        <v>11</v>
      </c>
      <c r="O86" s="311">
        <f t="shared" si="22"/>
        <v>8800</v>
      </c>
      <c r="P86" s="311">
        <f t="shared" si="23"/>
        <v>0.0088</v>
      </c>
      <c r="Q86" s="452"/>
    </row>
    <row r="87" spans="1:17" ht="15.75" customHeight="1">
      <c r="A87" s="258">
        <v>56</v>
      </c>
      <c r="B87" s="301" t="s">
        <v>344</v>
      </c>
      <c r="C87" s="302">
        <v>5100233</v>
      </c>
      <c r="D87" s="121" t="s">
        <v>12</v>
      </c>
      <c r="E87" s="93" t="s">
        <v>330</v>
      </c>
      <c r="F87" s="402">
        <v>800</v>
      </c>
      <c r="G87" s="330">
        <v>967044</v>
      </c>
      <c r="H87" s="331">
        <v>967067</v>
      </c>
      <c r="I87" s="311">
        <f t="shared" si="18"/>
        <v>-23</v>
      </c>
      <c r="J87" s="311">
        <f t="shared" si="19"/>
        <v>-18400</v>
      </c>
      <c r="K87" s="311">
        <f t="shared" si="20"/>
        <v>-0.0184</v>
      </c>
      <c r="L87" s="330">
        <v>999616</v>
      </c>
      <c r="M87" s="331">
        <v>999622</v>
      </c>
      <c r="N87" s="311">
        <f t="shared" si="21"/>
        <v>-6</v>
      </c>
      <c r="O87" s="311">
        <f t="shared" si="22"/>
        <v>-4800</v>
      </c>
      <c r="P87" s="311">
        <f t="shared" si="23"/>
        <v>-0.0048</v>
      </c>
      <c r="Q87" s="452"/>
    </row>
    <row r="88" spans="1:17" ht="15.75" customHeight="1">
      <c r="A88" s="258">
        <v>57</v>
      </c>
      <c r="B88" s="301" t="s">
        <v>372</v>
      </c>
      <c r="C88" s="302">
        <v>4864971</v>
      </c>
      <c r="D88" s="121" t="s">
        <v>12</v>
      </c>
      <c r="E88" s="93" t="s">
        <v>330</v>
      </c>
      <c r="F88" s="402">
        <v>-800</v>
      </c>
      <c r="G88" s="330">
        <v>0</v>
      </c>
      <c r="H88" s="331">
        <v>0</v>
      </c>
      <c r="I88" s="311">
        <f t="shared" si="18"/>
        <v>0</v>
      </c>
      <c r="J88" s="311">
        <f t="shared" si="19"/>
        <v>0</v>
      </c>
      <c r="K88" s="311">
        <f t="shared" si="20"/>
        <v>0</v>
      </c>
      <c r="L88" s="330">
        <v>999495</v>
      </c>
      <c r="M88" s="331">
        <v>999495</v>
      </c>
      <c r="N88" s="311">
        <f t="shared" si="21"/>
        <v>0</v>
      </c>
      <c r="O88" s="311">
        <f t="shared" si="22"/>
        <v>0</v>
      </c>
      <c r="P88" s="311">
        <f t="shared" si="23"/>
        <v>0</v>
      </c>
      <c r="Q88" s="452"/>
    </row>
    <row r="89" spans="1:17" ht="15.75" customHeight="1">
      <c r="A89" s="258">
        <v>58</v>
      </c>
      <c r="B89" s="301" t="s">
        <v>416</v>
      </c>
      <c r="C89" s="302">
        <v>4865049</v>
      </c>
      <c r="D89" s="121" t="s">
        <v>12</v>
      </c>
      <c r="E89" s="93" t="s">
        <v>330</v>
      </c>
      <c r="F89" s="402">
        <v>800</v>
      </c>
      <c r="G89" s="330">
        <v>1298</v>
      </c>
      <c r="H89" s="331">
        <v>1299</v>
      </c>
      <c r="I89" s="311">
        <f t="shared" si="18"/>
        <v>-1</v>
      </c>
      <c r="J89" s="311">
        <f t="shared" si="19"/>
        <v>-800</v>
      </c>
      <c r="K89" s="311">
        <f t="shared" si="20"/>
        <v>-0.0008</v>
      </c>
      <c r="L89" s="330">
        <v>999826</v>
      </c>
      <c r="M89" s="331">
        <v>999823</v>
      </c>
      <c r="N89" s="311">
        <f t="shared" si="21"/>
        <v>3</v>
      </c>
      <c r="O89" s="311">
        <f t="shared" si="22"/>
        <v>2400</v>
      </c>
      <c r="P89" s="311">
        <f t="shared" si="23"/>
        <v>0.0024</v>
      </c>
      <c r="Q89" s="452"/>
    </row>
    <row r="90" spans="1:17" ht="15.75" customHeight="1">
      <c r="A90" s="258">
        <v>59</v>
      </c>
      <c r="B90" s="301" t="s">
        <v>417</v>
      </c>
      <c r="C90" s="302">
        <v>5128436</v>
      </c>
      <c r="D90" s="121" t="s">
        <v>12</v>
      </c>
      <c r="E90" s="93" t="s">
        <v>330</v>
      </c>
      <c r="F90" s="402">
        <v>800</v>
      </c>
      <c r="G90" s="330">
        <v>997800</v>
      </c>
      <c r="H90" s="331">
        <v>997845</v>
      </c>
      <c r="I90" s="311">
        <f t="shared" si="18"/>
        <v>-45</v>
      </c>
      <c r="J90" s="311">
        <f t="shared" si="19"/>
        <v>-36000</v>
      </c>
      <c r="K90" s="311">
        <f t="shared" si="20"/>
        <v>-0.036</v>
      </c>
      <c r="L90" s="330">
        <v>24</v>
      </c>
      <c r="M90" s="331">
        <v>18</v>
      </c>
      <c r="N90" s="311">
        <f t="shared" si="21"/>
        <v>6</v>
      </c>
      <c r="O90" s="311">
        <f t="shared" si="22"/>
        <v>4800</v>
      </c>
      <c r="P90" s="311">
        <f t="shared" si="23"/>
        <v>0.0048</v>
      </c>
      <c r="Q90" s="452"/>
    </row>
    <row r="91" spans="2:17" ht="15.75" customHeight="1">
      <c r="B91" s="272" t="s">
        <v>102</v>
      </c>
      <c r="C91" s="302"/>
      <c r="D91" s="81"/>
      <c r="E91" s="81"/>
      <c r="F91" s="307"/>
      <c r="G91" s="410"/>
      <c r="H91" s="413"/>
      <c r="I91" s="311"/>
      <c r="J91" s="311"/>
      <c r="K91" s="311"/>
      <c r="L91" s="313"/>
      <c r="M91" s="311"/>
      <c r="N91" s="311"/>
      <c r="O91" s="311"/>
      <c r="P91" s="311"/>
      <c r="Q91" s="452"/>
    </row>
    <row r="92" spans="1:17" ht="15.75" customHeight="1">
      <c r="A92" s="258">
        <v>60</v>
      </c>
      <c r="B92" s="301" t="s">
        <v>113</v>
      </c>
      <c r="C92" s="302">
        <v>4864949</v>
      </c>
      <c r="D92" s="121" t="s">
        <v>12</v>
      </c>
      <c r="E92" s="93" t="s">
        <v>330</v>
      </c>
      <c r="F92" s="309">
        <v>2000</v>
      </c>
      <c r="G92" s="330">
        <v>997861</v>
      </c>
      <c r="H92" s="331">
        <v>997865</v>
      </c>
      <c r="I92" s="311">
        <f>G92-H92</f>
        <v>-4</v>
      </c>
      <c r="J92" s="311">
        <f>$F92*I92</f>
        <v>-8000</v>
      </c>
      <c r="K92" s="311">
        <f>J92/1000000</f>
        <v>-0.008</v>
      </c>
      <c r="L92" s="330">
        <v>999540</v>
      </c>
      <c r="M92" s="331">
        <v>999667</v>
      </c>
      <c r="N92" s="311">
        <f>L92-M92</f>
        <v>-127</v>
      </c>
      <c r="O92" s="311">
        <f>$F92*N92</f>
        <v>-254000</v>
      </c>
      <c r="P92" s="311">
        <f>O92/1000000</f>
        <v>-0.254</v>
      </c>
      <c r="Q92" s="452"/>
    </row>
    <row r="93" spans="1:17" ht="15.75" customHeight="1">
      <c r="A93" s="258">
        <v>61</v>
      </c>
      <c r="B93" s="301" t="s">
        <v>114</v>
      </c>
      <c r="C93" s="302">
        <v>4865016</v>
      </c>
      <c r="D93" s="121" t="s">
        <v>12</v>
      </c>
      <c r="E93" s="93" t="s">
        <v>330</v>
      </c>
      <c r="F93" s="309">
        <v>800</v>
      </c>
      <c r="G93" s="330">
        <v>7</v>
      </c>
      <c r="H93" s="331">
        <v>7</v>
      </c>
      <c r="I93" s="311">
        <f>G93-H93</f>
        <v>0</v>
      </c>
      <c r="J93" s="311">
        <f>$F93*I93</f>
        <v>0</v>
      </c>
      <c r="K93" s="311">
        <f>J93/1000000</f>
        <v>0</v>
      </c>
      <c r="L93" s="330">
        <v>999722</v>
      </c>
      <c r="M93" s="331">
        <v>999722</v>
      </c>
      <c r="N93" s="311">
        <f>L93-M93</f>
        <v>0</v>
      </c>
      <c r="O93" s="311">
        <f>$F93*N93</f>
        <v>0</v>
      </c>
      <c r="P93" s="311">
        <f>O93/1000000</f>
        <v>0</v>
      </c>
      <c r="Q93" s="464"/>
    </row>
    <row r="94" spans="1:17" ht="15.75" customHeight="1">
      <c r="A94" s="258"/>
      <c r="B94" s="303" t="s">
        <v>169</v>
      </c>
      <c r="C94" s="302"/>
      <c r="D94" s="121"/>
      <c r="E94" s="121"/>
      <c r="F94" s="309"/>
      <c r="G94" s="410"/>
      <c r="H94" s="413"/>
      <c r="I94" s="311"/>
      <c r="J94" s="311"/>
      <c r="K94" s="311"/>
      <c r="L94" s="313"/>
      <c r="M94" s="311"/>
      <c r="N94" s="311"/>
      <c r="O94" s="311"/>
      <c r="P94" s="311"/>
      <c r="Q94" s="452"/>
    </row>
    <row r="95" spans="1:17" ht="15.75" customHeight="1">
      <c r="A95" s="258">
        <v>62</v>
      </c>
      <c r="B95" s="301" t="s">
        <v>35</v>
      </c>
      <c r="C95" s="302">
        <v>4864966</v>
      </c>
      <c r="D95" s="121" t="s">
        <v>12</v>
      </c>
      <c r="E95" s="93" t="s">
        <v>330</v>
      </c>
      <c r="F95" s="309">
        <v>-1000</v>
      </c>
      <c r="G95" s="330">
        <v>44681</v>
      </c>
      <c r="H95" s="331">
        <v>41738</v>
      </c>
      <c r="I95" s="311">
        <f>G95-H95</f>
        <v>2943</v>
      </c>
      <c r="J95" s="311">
        <f>$F95*I95</f>
        <v>-2943000</v>
      </c>
      <c r="K95" s="311">
        <f>J95/1000000</f>
        <v>-2.943</v>
      </c>
      <c r="L95" s="330">
        <v>923</v>
      </c>
      <c r="M95" s="331">
        <v>923</v>
      </c>
      <c r="N95" s="311">
        <f>L95-M95</f>
        <v>0</v>
      </c>
      <c r="O95" s="311">
        <f>$F95*N95</f>
        <v>0</v>
      </c>
      <c r="P95" s="311">
        <f>O95/1000000</f>
        <v>0</v>
      </c>
      <c r="Q95" s="452"/>
    </row>
    <row r="96" spans="1:17" ht="15.75" customHeight="1">
      <c r="A96" s="258">
        <v>63</v>
      </c>
      <c r="B96" s="301" t="s">
        <v>170</v>
      </c>
      <c r="C96" s="302">
        <v>4865020</v>
      </c>
      <c r="D96" s="121" t="s">
        <v>12</v>
      </c>
      <c r="E96" s="93" t="s">
        <v>330</v>
      </c>
      <c r="F96" s="309">
        <v>-1000</v>
      </c>
      <c r="G96" s="330">
        <v>74957</v>
      </c>
      <c r="H96" s="331">
        <v>72891</v>
      </c>
      <c r="I96" s="311">
        <f>G96-H96</f>
        <v>2066</v>
      </c>
      <c r="J96" s="311">
        <f>$F96*I96</f>
        <v>-2066000</v>
      </c>
      <c r="K96" s="311">
        <f>J96/1000000</f>
        <v>-2.066</v>
      </c>
      <c r="L96" s="330">
        <v>723</v>
      </c>
      <c r="M96" s="331">
        <v>720</v>
      </c>
      <c r="N96" s="311">
        <f>L96-M96</f>
        <v>3</v>
      </c>
      <c r="O96" s="311">
        <f>$F96*N96</f>
        <v>-3000</v>
      </c>
      <c r="P96" s="311">
        <f>O96/1000000</f>
        <v>-0.003</v>
      </c>
      <c r="Q96" s="452"/>
    </row>
    <row r="97" spans="1:17" ht="15.75" customHeight="1">
      <c r="A97" s="258">
        <v>64</v>
      </c>
      <c r="B97" s="301" t="s">
        <v>415</v>
      </c>
      <c r="C97" s="302">
        <v>4864999</v>
      </c>
      <c r="D97" s="121" t="s">
        <v>12</v>
      </c>
      <c r="E97" s="93" t="s">
        <v>330</v>
      </c>
      <c r="F97" s="309">
        <v>-1000</v>
      </c>
      <c r="G97" s="330">
        <v>80653</v>
      </c>
      <c r="H97" s="331">
        <v>78869</v>
      </c>
      <c r="I97" s="311">
        <f>G97-H97</f>
        <v>1784</v>
      </c>
      <c r="J97" s="311">
        <f>$F97*I97</f>
        <v>-1784000</v>
      </c>
      <c r="K97" s="311">
        <f>J97/1000000</f>
        <v>-1.784</v>
      </c>
      <c r="L97" s="330">
        <v>708</v>
      </c>
      <c r="M97" s="331">
        <v>708</v>
      </c>
      <c r="N97" s="311">
        <f>L97-M97</f>
        <v>0</v>
      </c>
      <c r="O97" s="311">
        <f>$F97*N97</f>
        <v>0</v>
      </c>
      <c r="P97" s="311">
        <f>O97/1000000</f>
        <v>0</v>
      </c>
      <c r="Q97" s="452"/>
    </row>
    <row r="98" spans="1:17" ht="15.75" customHeight="1">
      <c r="A98" s="258"/>
      <c r="B98" s="306" t="s">
        <v>26</v>
      </c>
      <c r="C98" s="275"/>
      <c r="D98" s="52"/>
      <c r="E98" s="52"/>
      <c r="F98" s="309"/>
      <c r="G98" s="410"/>
      <c r="H98" s="413"/>
      <c r="I98" s="311"/>
      <c r="J98" s="311"/>
      <c r="K98" s="311"/>
      <c r="L98" s="313"/>
      <c r="M98" s="311"/>
      <c r="N98" s="311"/>
      <c r="O98" s="311"/>
      <c r="P98" s="311"/>
      <c r="Q98" s="452"/>
    </row>
    <row r="99" spans="1:17" ht="15.75" customHeight="1">
      <c r="A99" s="258">
        <v>65</v>
      </c>
      <c r="B99" s="85" t="s">
        <v>78</v>
      </c>
      <c r="C99" s="324">
        <v>5295192</v>
      </c>
      <c r="D99" s="316" t="s">
        <v>12</v>
      </c>
      <c r="E99" s="316" t="s">
        <v>330</v>
      </c>
      <c r="F99" s="324">
        <v>100</v>
      </c>
      <c r="G99" s="330">
        <v>12760</v>
      </c>
      <c r="H99" s="331">
        <v>12737</v>
      </c>
      <c r="I99" s="331">
        <f>G99-H99</f>
        <v>23</v>
      </c>
      <c r="J99" s="331">
        <f>$F99*I99</f>
        <v>2300</v>
      </c>
      <c r="K99" s="332">
        <f>J99/1000000</f>
        <v>0.0023</v>
      </c>
      <c r="L99" s="330">
        <v>118281</v>
      </c>
      <c r="M99" s="331">
        <v>116677</v>
      </c>
      <c r="N99" s="331">
        <f>L99-M99</f>
        <v>1604</v>
      </c>
      <c r="O99" s="331">
        <f>$F99*N99</f>
        <v>160400</v>
      </c>
      <c r="P99" s="332">
        <f>O99/1000000</f>
        <v>0.1604</v>
      </c>
      <c r="Q99" s="452"/>
    </row>
    <row r="100" spans="1:17" ht="15.75" customHeight="1">
      <c r="A100" s="258">
        <v>66</v>
      </c>
      <c r="B100" s="303" t="s">
        <v>46</v>
      </c>
      <c r="C100" s="302"/>
      <c r="D100" s="121"/>
      <c r="E100" s="121"/>
      <c r="F100" s="309"/>
      <c r="G100" s="410"/>
      <c r="H100" s="413"/>
      <c r="I100" s="311"/>
      <c r="J100" s="311"/>
      <c r="K100" s="311"/>
      <c r="L100" s="313"/>
      <c r="M100" s="311"/>
      <c r="N100" s="311"/>
      <c r="O100" s="311"/>
      <c r="P100" s="311"/>
      <c r="Q100" s="452"/>
    </row>
    <row r="101" spans="1:17" ht="15.75" customHeight="1">
      <c r="A101" s="258">
        <v>67</v>
      </c>
      <c r="B101" s="301" t="s">
        <v>331</v>
      </c>
      <c r="C101" s="302">
        <v>4865149</v>
      </c>
      <c r="D101" s="121" t="s">
        <v>12</v>
      </c>
      <c r="E101" s="93" t="s">
        <v>330</v>
      </c>
      <c r="F101" s="309">
        <v>187.5</v>
      </c>
      <c r="G101" s="330">
        <v>998689</v>
      </c>
      <c r="H101" s="331">
        <v>998711</v>
      </c>
      <c r="I101" s="311">
        <f>G101-H101</f>
        <v>-22</v>
      </c>
      <c r="J101" s="311">
        <f>$F101*I101</f>
        <v>-4125</v>
      </c>
      <c r="K101" s="311">
        <f>J101/1000000</f>
        <v>-0.004125</v>
      </c>
      <c r="L101" s="330">
        <v>999963</v>
      </c>
      <c r="M101" s="331">
        <v>999964</v>
      </c>
      <c r="N101" s="311">
        <f>L101-M101</f>
        <v>-1</v>
      </c>
      <c r="O101" s="311">
        <f>$F101*N101</f>
        <v>-187.5</v>
      </c>
      <c r="P101" s="311">
        <f>O101/1000000</f>
        <v>-0.0001875</v>
      </c>
      <c r="Q101" s="453"/>
    </row>
    <row r="102" spans="1:17" ht="15.75" customHeight="1">
      <c r="A102" s="258">
        <v>68</v>
      </c>
      <c r="B102" s="301" t="s">
        <v>424</v>
      </c>
      <c r="C102" s="302">
        <v>5295156</v>
      </c>
      <c r="D102" s="121" t="s">
        <v>12</v>
      </c>
      <c r="E102" s="93" t="s">
        <v>330</v>
      </c>
      <c r="F102" s="309">
        <v>400</v>
      </c>
      <c r="G102" s="330">
        <v>957892</v>
      </c>
      <c r="H102" s="331">
        <v>957944</v>
      </c>
      <c r="I102" s="311">
        <f>G102-H102</f>
        <v>-52</v>
      </c>
      <c r="J102" s="311">
        <f>$F102*I102</f>
        <v>-20800</v>
      </c>
      <c r="K102" s="311">
        <f>J102/1000000</f>
        <v>-0.0208</v>
      </c>
      <c r="L102" s="330">
        <v>995543</v>
      </c>
      <c r="M102" s="331">
        <v>995423</v>
      </c>
      <c r="N102" s="311">
        <f>L102-M102</f>
        <v>120</v>
      </c>
      <c r="O102" s="311">
        <f>$F102*N102</f>
        <v>48000</v>
      </c>
      <c r="P102" s="311">
        <f>O102/1000000</f>
        <v>0.048</v>
      </c>
      <c r="Q102" s="453"/>
    </row>
    <row r="103" spans="1:17" ht="15.75" customHeight="1">
      <c r="A103" s="258">
        <v>69</v>
      </c>
      <c r="B103" s="301" t="s">
        <v>425</v>
      </c>
      <c r="C103" s="302">
        <v>5295157</v>
      </c>
      <c r="D103" s="121" t="s">
        <v>12</v>
      </c>
      <c r="E103" s="93" t="s">
        <v>330</v>
      </c>
      <c r="F103" s="309">
        <v>400</v>
      </c>
      <c r="G103" s="330">
        <v>12503</v>
      </c>
      <c r="H103" s="331">
        <v>12042</v>
      </c>
      <c r="I103" s="311">
        <f>G103-H103</f>
        <v>461</v>
      </c>
      <c r="J103" s="311">
        <f>$F103*I103</f>
        <v>184400</v>
      </c>
      <c r="K103" s="311">
        <f>J103/1000000</f>
        <v>0.1844</v>
      </c>
      <c r="L103" s="330">
        <v>71900</v>
      </c>
      <c r="M103" s="331">
        <v>71686</v>
      </c>
      <c r="N103" s="311">
        <f>L103-M103</f>
        <v>214</v>
      </c>
      <c r="O103" s="311">
        <f>$F103*N103</f>
        <v>85600</v>
      </c>
      <c r="P103" s="311">
        <f>O103/1000000</f>
        <v>0.0856</v>
      </c>
      <c r="Q103" s="453"/>
    </row>
    <row r="104" spans="1:17" ht="15.75" customHeight="1">
      <c r="A104" s="258"/>
      <c r="B104" s="306" t="s">
        <v>34</v>
      </c>
      <c r="C104" s="324"/>
      <c r="D104" s="338"/>
      <c r="E104" s="316"/>
      <c r="F104" s="324"/>
      <c r="G104" s="414"/>
      <c r="H104" s="413"/>
      <c r="I104" s="331"/>
      <c r="J104" s="331"/>
      <c r="K104" s="332"/>
      <c r="L104" s="330"/>
      <c r="M104" s="331"/>
      <c r="N104" s="331"/>
      <c r="O104" s="331"/>
      <c r="P104" s="332"/>
      <c r="Q104" s="452"/>
    </row>
    <row r="105" spans="1:17" ht="15.75" customHeight="1">
      <c r="A105" s="258">
        <v>70</v>
      </c>
      <c r="B105" s="784" t="s">
        <v>344</v>
      </c>
      <c r="C105" s="324">
        <v>5128439</v>
      </c>
      <c r="D105" s="337" t="s">
        <v>12</v>
      </c>
      <c r="E105" s="316" t="s">
        <v>330</v>
      </c>
      <c r="F105" s="324">
        <v>800</v>
      </c>
      <c r="G105" s="330">
        <v>945693</v>
      </c>
      <c r="H105" s="331">
        <v>947535</v>
      </c>
      <c r="I105" s="331">
        <f>G105-H105</f>
        <v>-1842</v>
      </c>
      <c r="J105" s="331">
        <f>$F105*I105</f>
        <v>-1473600</v>
      </c>
      <c r="K105" s="332">
        <f>J105/1000000</f>
        <v>-1.4736</v>
      </c>
      <c r="L105" s="330">
        <v>998182</v>
      </c>
      <c r="M105" s="331">
        <v>998182</v>
      </c>
      <c r="N105" s="331">
        <f>L105-M105</f>
        <v>0</v>
      </c>
      <c r="O105" s="331">
        <f>$F105*N105</f>
        <v>0</v>
      </c>
      <c r="P105" s="332">
        <f>O105/1000000</f>
        <v>0</v>
      </c>
      <c r="Q105" s="464"/>
    </row>
    <row r="106" spans="1:17" ht="15.75" customHeight="1">
      <c r="A106" s="258"/>
      <c r="B106" s="681" t="s">
        <v>421</v>
      </c>
      <c r="C106" s="324"/>
      <c r="D106" s="337"/>
      <c r="E106" s="316"/>
      <c r="F106" s="324"/>
      <c r="G106" s="330"/>
      <c r="H106" s="331"/>
      <c r="I106" s="331"/>
      <c r="J106" s="331"/>
      <c r="K106" s="331"/>
      <c r="L106" s="330"/>
      <c r="M106" s="331"/>
      <c r="N106" s="331"/>
      <c r="O106" s="331"/>
      <c r="P106" s="331"/>
      <c r="Q106" s="464"/>
    </row>
    <row r="107" spans="1:17" ht="15.75" customHeight="1">
      <c r="A107" s="258">
        <v>70</v>
      </c>
      <c r="B107" s="682" t="s">
        <v>422</v>
      </c>
      <c r="C107" s="324">
        <v>5295127</v>
      </c>
      <c r="D107" s="337" t="s">
        <v>12</v>
      </c>
      <c r="E107" s="316" t="s">
        <v>330</v>
      </c>
      <c r="F107" s="324">
        <v>100</v>
      </c>
      <c r="G107" s="330">
        <v>391530</v>
      </c>
      <c r="H107" s="331">
        <v>390989</v>
      </c>
      <c r="I107" s="331">
        <f>G107-H107</f>
        <v>541</v>
      </c>
      <c r="J107" s="331">
        <f>$F107*I107</f>
        <v>54100</v>
      </c>
      <c r="K107" s="332">
        <f>J107/1000000</f>
        <v>0.0541</v>
      </c>
      <c r="L107" s="330">
        <v>79897</v>
      </c>
      <c r="M107" s="331">
        <v>79149</v>
      </c>
      <c r="N107" s="331">
        <f>L107-M107</f>
        <v>748</v>
      </c>
      <c r="O107" s="331">
        <f>$F107*N107</f>
        <v>74800</v>
      </c>
      <c r="P107" s="332">
        <f>O107/1000000</f>
        <v>0.0748</v>
      </c>
      <c r="Q107" s="464"/>
    </row>
    <row r="108" spans="1:17" ht="15.75" customHeight="1">
      <c r="A108" s="258"/>
      <c r="B108" s="682"/>
      <c r="C108" s="324"/>
      <c r="D108" s="337"/>
      <c r="E108" s="316"/>
      <c r="F108" s="324">
        <v>100</v>
      </c>
      <c r="G108" s="330"/>
      <c r="H108" s="331"/>
      <c r="I108" s="331"/>
      <c r="J108" s="331"/>
      <c r="K108" s="332"/>
      <c r="L108" s="330">
        <v>65033</v>
      </c>
      <c r="M108" s="331">
        <v>64098</v>
      </c>
      <c r="N108" s="331">
        <f>L108-M108</f>
        <v>935</v>
      </c>
      <c r="O108" s="331">
        <f>$F108*N108</f>
        <v>93500</v>
      </c>
      <c r="P108" s="332">
        <f>O108/1000000</f>
        <v>0.0935</v>
      </c>
      <c r="Q108" s="464"/>
    </row>
    <row r="109" spans="1:17" ht="15.75" customHeight="1">
      <c r="A109" s="258">
        <v>71</v>
      </c>
      <c r="B109" s="682" t="s">
        <v>426</v>
      </c>
      <c r="C109" s="324">
        <v>5128400</v>
      </c>
      <c r="D109" s="337" t="s">
        <v>12</v>
      </c>
      <c r="E109" s="316" t="s">
        <v>330</v>
      </c>
      <c r="F109" s="324">
        <v>1000</v>
      </c>
      <c r="G109" s="330">
        <v>5662</v>
      </c>
      <c r="H109" s="331">
        <v>5650</v>
      </c>
      <c r="I109" s="331">
        <f>G109-H109</f>
        <v>12</v>
      </c>
      <c r="J109" s="331">
        <f>$F109*I109</f>
        <v>12000</v>
      </c>
      <c r="K109" s="332">
        <f>J109/1000000</f>
        <v>0.012</v>
      </c>
      <c r="L109" s="330">
        <v>1919</v>
      </c>
      <c r="M109" s="331">
        <v>1876</v>
      </c>
      <c r="N109" s="331">
        <f>L109-M109</f>
        <v>43</v>
      </c>
      <c r="O109" s="331">
        <f>$F109*N109</f>
        <v>43000</v>
      </c>
      <c r="P109" s="332">
        <f>O109/1000000</f>
        <v>0.043</v>
      </c>
      <c r="Q109" s="464"/>
    </row>
    <row r="110" spans="2:17" ht="15.75" customHeight="1">
      <c r="B110" s="306" t="s">
        <v>181</v>
      </c>
      <c r="C110" s="324"/>
      <c r="D110" s="337"/>
      <c r="E110" s="316"/>
      <c r="F110" s="324"/>
      <c r="G110" s="414"/>
      <c r="H110" s="413"/>
      <c r="I110" s="331"/>
      <c r="J110" s="331"/>
      <c r="K110" s="331"/>
      <c r="L110" s="330"/>
      <c r="M110" s="331"/>
      <c r="N110" s="331"/>
      <c r="O110" s="331"/>
      <c r="P110" s="331"/>
      <c r="Q110" s="452"/>
    </row>
    <row r="111" spans="1:17" ht="15.75" customHeight="1">
      <c r="A111" s="258">
        <v>72</v>
      </c>
      <c r="B111" s="301" t="s">
        <v>346</v>
      </c>
      <c r="C111" s="324">
        <v>4902555</v>
      </c>
      <c r="D111" s="337" t="s">
        <v>12</v>
      </c>
      <c r="E111" s="316" t="s">
        <v>330</v>
      </c>
      <c r="F111" s="324">
        <v>75</v>
      </c>
      <c r="G111" s="330">
        <v>10812</v>
      </c>
      <c r="H111" s="331">
        <v>10784</v>
      </c>
      <c r="I111" s="331">
        <f>G111-H111</f>
        <v>28</v>
      </c>
      <c r="J111" s="331">
        <f>$F111*I111</f>
        <v>2100</v>
      </c>
      <c r="K111" s="332">
        <f>J111/1000000</f>
        <v>0.0021</v>
      </c>
      <c r="L111" s="330">
        <v>20686</v>
      </c>
      <c r="M111" s="331">
        <v>19885</v>
      </c>
      <c r="N111" s="331">
        <f>L111-M111</f>
        <v>801</v>
      </c>
      <c r="O111" s="331">
        <f>$F111*N111</f>
        <v>60075</v>
      </c>
      <c r="P111" s="332">
        <f>O111/1000000</f>
        <v>0.060075</v>
      </c>
      <c r="Q111" s="464"/>
    </row>
    <row r="112" spans="1:17" ht="15.75" customHeight="1">
      <c r="A112" s="258">
        <v>73</v>
      </c>
      <c r="B112" s="301" t="s">
        <v>347</v>
      </c>
      <c r="C112" s="324">
        <v>4902581</v>
      </c>
      <c r="D112" s="337" t="s">
        <v>12</v>
      </c>
      <c r="E112" s="316" t="s">
        <v>330</v>
      </c>
      <c r="F112" s="324">
        <v>100</v>
      </c>
      <c r="G112" s="330">
        <v>5305</v>
      </c>
      <c r="H112" s="331">
        <v>5297</v>
      </c>
      <c r="I112" s="331">
        <f>G112-H112</f>
        <v>8</v>
      </c>
      <c r="J112" s="331">
        <f>$F112*I112</f>
        <v>800</v>
      </c>
      <c r="K112" s="332">
        <f>J112/1000000</f>
        <v>0.0008</v>
      </c>
      <c r="L112" s="330">
        <v>13274</v>
      </c>
      <c r="M112" s="331">
        <v>12905</v>
      </c>
      <c r="N112" s="331">
        <f>L112-M112</f>
        <v>369</v>
      </c>
      <c r="O112" s="331">
        <f>$F112*N112</f>
        <v>36900</v>
      </c>
      <c r="P112" s="332">
        <f>O112/1000000</f>
        <v>0.0369</v>
      </c>
      <c r="Q112" s="452"/>
    </row>
    <row r="113" spans="2:17" ht="15.75" customHeight="1">
      <c r="B113" s="306" t="s">
        <v>400</v>
      </c>
      <c r="C113" s="324"/>
      <c r="D113" s="337"/>
      <c r="E113" s="316"/>
      <c r="F113" s="324"/>
      <c r="G113" s="330"/>
      <c r="H113" s="331"/>
      <c r="I113" s="331"/>
      <c r="J113" s="331"/>
      <c r="K113" s="331"/>
      <c r="L113" s="330"/>
      <c r="M113" s="331"/>
      <c r="N113" s="331"/>
      <c r="O113" s="331"/>
      <c r="P113" s="331"/>
      <c r="Q113" s="452"/>
    </row>
    <row r="114" spans="1:17" ht="15.75" customHeight="1">
      <c r="A114" s="258">
        <v>74</v>
      </c>
      <c r="B114" s="301" t="s">
        <v>401</v>
      </c>
      <c r="C114" s="324">
        <v>4864861</v>
      </c>
      <c r="D114" s="337" t="s">
        <v>12</v>
      </c>
      <c r="E114" s="316" t="s">
        <v>330</v>
      </c>
      <c r="F114" s="324">
        <v>500</v>
      </c>
      <c r="G114" s="330">
        <v>7660</v>
      </c>
      <c r="H114" s="331">
        <v>7310</v>
      </c>
      <c r="I114" s="331">
        <f aca="true" t="shared" si="24" ref="I114:I121">G114-H114</f>
        <v>350</v>
      </c>
      <c r="J114" s="331">
        <f aca="true" t="shared" si="25" ref="J114:J121">$F114*I114</f>
        <v>175000</v>
      </c>
      <c r="K114" s="332">
        <f aca="true" t="shared" si="26" ref="K114:K121">J114/1000000</f>
        <v>0.175</v>
      </c>
      <c r="L114" s="330">
        <v>3114</v>
      </c>
      <c r="M114" s="331">
        <v>3099</v>
      </c>
      <c r="N114" s="331">
        <f aca="true" t="shared" si="27" ref="N114:N121">L114-M114</f>
        <v>15</v>
      </c>
      <c r="O114" s="331">
        <f aca="true" t="shared" si="28" ref="O114:O121">$F114*N114</f>
        <v>7500</v>
      </c>
      <c r="P114" s="332">
        <f aca="true" t="shared" si="29" ref="P114:P121">O114/1000000</f>
        <v>0.0075</v>
      </c>
      <c r="Q114" s="464"/>
    </row>
    <row r="115" spans="1:17" ht="15.75" customHeight="1">
      <c r="A115" s="258">
        <v>75</v>
      </c>
      <c r="B115" s="301" t="s">
        <v>402</v>
      </c>
      <c r="C115" s="324">
        <v>4864877</v>
      </c>
      <c r="D115" s="337" t="s">
        <v>12</v>
      </c>
      <c r="E115" s="316" t="s">
        <v>330</v>
      </c>
      <c r="F115" s="324">
        <v>1000</v>
      </c>
      <c r="G115" s="330">
        <v>1146</v>
      </c>
      <c r="H115" s="331">
        <v>1130</v>
      </c>
      <c r="I115" s="331">
        <f t="shared" si="24"/>
        <v>16</v>
      </c>
      <c r="J115" s="331">
        <f t="shared" si="25"/>
        <v>16000</v>
      </c>
      <c r="K115" s="332">
        <f t="shared" si="26"/>
        <v>0.016</v>
      </c>
      <c r="L115" s="330">
        <v>4078</v>
      </c>
      <c r="M115" s="331">
        <v>4077</v>
      </c>
      <c r="N115" s="331">
        <f t="shared" si="27"/>
        <v>1</v>
      </c>
      <c r="O115" s="331">
        <f t="shared" si="28"/>
        <v>1000</v>
      </c>
      <c r="P115" s="332">
        <f t="shared" si="29"/>
        <v>0.001</v>
      </c>
      <c r="Q115" s="452"/>
    </row>
    <row r="116" spans="1:17" ht="15.75" customHeight="1">
      <c r="A116" s="258">
        <v>76</v>
      </c>
      <c r="B116" s="301" t="s">
        <v>403</v>
      </c>
      <c r="C116" s="324">
        <v>4864841</v>
      </c>
      <c r="D116" s="337" t="s">
        <v>12</v>
      </c>
      <c r="E116" s="316" t="s">
        <v>330</v>
      </c>
      <c r="F116" s="324">
        <v>1000</v>
      </c>
      <c r="G116" s="330">
        <v>991323</v>
      </c>
      <c r="H116" s="331">
        <v>991434</v>
      </c>
      <c r="I116" s="331">
        <f t="shared" si="24"/>
        <v>-111</v>
      </c>
      <c r="J116" s="331">
        <f t="shared" si="25"/>
        <v>-111000</v>
      </c>
      <c r="K116" s="332">
        <f t="shared" si="26"/>
        <v>-0.111</v>
      </c>
      <c r="L116" s="330">
        <v>1087</v>
      </c>
      <c r="M116" s="331">
        <v>1088</v>
      </c>
      <c r="N116" s="331">
        <f t="shared" si="27"/>
        <v>-1</v>
      </c>
      <c r="O116" s="331">
        <f t="shared" si="28"/>
        <v>-1000</v>
      </c>
      <c r="P116" s="332">
        <f t="shared" si="29"/>
        <v>-0.001</v>
      </c>
      <c r="Q116" s="452"/>
    </row>
    <row r="117" spans="1:17" ht="15.75" customHeight="1">
      <c r="A117" s="258">
        <v>77</v>
      </c>
      <c r="B117" s="301" t="s">
        <v>404</v>
      </c>
      <c r="C117" s="324">
        <v>4864882</v>
      </c>
      <c r="D117" s="337" t="s">
        <v>12</v>
      </c>
      <c r="E117" s="316" t="s">
        <v>330</v>
      </c>
      <c r="F117" s="324">
        <v>1000</v>
      </c>
      <c r="G117" s="330">
        <v>5128</v>
      </c>
      <c r="H117" s="331">
        <v>4978</v>
      </c>
      <c r="I117" s="331">
        <f t="shared" si="24"/>
        <v>150</v>
      </c>
      <c r="J117" s="331">
        <f t="shared" si="25"/>
        <v>150000</v>
      </c>
      <c r="K117" s="332">
        <f t="shared" si="26"/>
        <v>0.15</v>
      </c>
      <c r="L117" s="330">
        <v>6498</v>
      </c>
      <c r="M117" s="331">
        <v>6497</v>
      </c>
      <c r="N117" s="331">
        <f t="shared" si="27"/>
        <v>1</v>
      </c>
      <c r="O117" s="331">
        <f t="shared" si="28"/>
        <v>1000</v>
      </c>
      <c r="P117" s="332">
        <f t="shared" si="29"/>
        <v>0.001</v>
      </c>
      <c r="Q117" s="452"/>
    </row>
    <row r="118" spans="1:17" ht="15.75" customHeight="1">
      <c r="A118" s="258">
        <v>78</v>
      </c>
      <c r="B118" s="301" t="s">
        <v>405</v>
      </c>
      <c r="C118" s="324">
        <v>4864824</v>
      </c>
      <c r="D118" s="337" t="s">
        <v>12</v>
      </c>
      <c r="E118" s="316" t="s">
        <v>330</v>
      </c>
      <c r="F118" s="324">
        <v>160</v>
      </c>
      <c r="G118" s="330">
        <v>4070</v>
      </c>
      <c r="H118" s="331">
        <v>3809</v>
      </c>
      <c r="I118" s="331">
        <f>G118-H118</f>
        <v>261</v>
      </c>
      <c r="J118" s="331">
        <f>$F118*I118</f>
        <v>41760</v>
      </c>
      <c r="K118" s="331">
        <f>J118/1000000</f>
        <v>0.04176</v>
      </c>
      <c r="L118" s="330">
        <v>999769</v>
      </c>
      <c r="M118" s="331">
        <v>999768</v>
      </c>
      <c r="N118" s="331">
        <f>L118-M118</f>
        <v>1</v>
      </c>
      <c r="O118" s="331">
        <f>$F118*N118</f>
        <v>160</v>
      </c>
      <c r="P118" s="331">
        <f>O118/1000000</f>
        <v>0.00016</v>
      </c>
      <c r="Q118" s="464"/>
    </row>
    <row r="119" spans="1:17" ht="15.75" customHeight="1">
      <c r="A119" s="273">
        <v>79</v>
      </c>
      <c r="B119" s="301" t="s">
        <v>406</v>
      </c>
      <c r="C119" s="324">
        <v>5295121</v>
      </c>
      <c r="D119" s="337" t="s">
        <v>12</v>
      </c>
      <c r="E119" s="316" t="s">
        <v>330</v>
      </c>
      <c r="F119" s="324">
        <v>100</v>
      </c>
      <c r="G119" s="330">
        <v>185992</v>
      </c>
      <c r="H119" s="331">
        <v>183579</v>
      </c>
      <c r="I119" s="331">
        <f>G119-H119</f>
        <v>2413</v>
      </c>
      <c r="J119" s="331">
        <f>$F119*I119</f>
        <v>241300</v>
      </c>
      <c r="K119" s="331">
        <f>J119/1000000</f>
        <v>0.2413</v>
      </c>
      <c r="L119" s="330">
        <v>46969</v>
      </c>
      <c r="M119" s="331">
        <v>46959</v>
      </c>
      <c r="N119" s="331">
        <f>L119-M119</f>
        <v>10</v>
      </c>
      <c r="O119" s="331">
        <f>$F119*N119</f>
        <v>1000</v>
      </c>
      <c r="P119" s="331">
        <f>O119/1000000</f>
        <v>0.001</v>
      </c>
      <c r="Q119" s="464"/>
    </row>
    <row r="120" spans="1:17" ht="15.75" customHeight="1">
      <c r="A120" s="313">
        <v>80</v>
      </c>
      <c r="B120" s="301" t="s">
        <v>428</v>
      </c>
      <c r="C120" s="324">
        <v>4864879</v>
      </c>
      <c r="D120" s="337" t="s">
        <v>12</v>
      </c>
      <c r="E120" s="316" t="s">
        <v>330</v>
      </c>
      <c r="F120" s="324">
        <v>1000</v>
      </c>
      <c r="G120" s="330">
        <v>2940</v>
      </c>
      <c r="H120" s="331">
        <v>2856</v>
      </c>
      <c r="I120" s="331">
        <f>G120-H120</f>
        <v>84</v>
      </c>
      <c r="J120" s="331">
        <f>$F120*I120</f>
        <v>84000</v>
      </c>
      <c r="K120" s="331">
        <f>J120/1000000</f>
        <v>0.084</v>
      </c>
      <c r="L120" s="330">
        <v>670</v>
      </c>
      <c r="M120" s="331">
        <v>643</v>
      </c>
      <c r="N120" s="331">
        <f>L120-M120</f>
        <v>27</v>
      </c>
      <c r="O120" s="331">
        <f>$F120*N120</f>
        <v>27000</v>
      </c>
      <c r="P120" s="331">
        <f>O120/1000000</f>
        <v>0.027</v>
      </c>
      <c r="Q120" s="797"/>
    </row>
    <row r="121" spans="1:17" s="104" customFormat="1" ht="15.75" customHeight="1">
      <c r="A121" s="313">
        <v>81</v>
      </c>
      <c r="B121" s="301" t="s">
        <v>429</v>
      </c>
      <c r="C121" s="692">
        <v>4864847</v>
      </c>
      <c r="D121" s="692" t="s">
        <v>12</v>
      </c>
      <c r="E121" s="316" t="s">
        <v>330</v>
      </c>
      <c r="F121" s="267">
        <v>1000</v>
      </c>
      <c r="G121" s="330">
        <v>3606</v>
      </c>
      <c r="H121" s="302">
        <v>3538</v>
      </c>
      <c r="I121" s="302">
        <f t="shared" si="24"/>
        <v>68</v>
      </c>
      <c r="J121" s="302">
        <f t="shared" si="25"/>
        <v>68000</v>
      </c>
      <c r="K121" s="267">
        <f t="shared" si="26"/>
        <v>0.068</v>
      </c>
      <c r="L121" s="330">
        <v>6861</v>
      </c>
      <c r="M121" s="302">
        <v>6822</v>
      </c>
      <c r="N121" s="302">
        <f t="shared" si="27"/>
        <v>39</v>
      </c>
      <c r="O121" s="302">
        <f t="shared" si="28"/>
        <v>39000</v>
      </c>
      <c r="P121" s="267">
        <f t="shared" si="29"/>
        <v>0.039</v>
      </c>
      <c r="Q121" s="413"/>
    </row>
    <row r="122" spans="2:17" ht="16.5">
      <c r="B122" s="336" t="s">
        <v>438</v>
      </c>
      <c r="C122" s="38"/>
      <c r="D122" s="121"/>
      <c r="E122" s="93"/>
      <c r="F122" s="39"/>
      <c r="G122" s="330"/>
      <c r="H122" s="331"/>
      <c r="I122" s="311"/>
      <c r="J122" s="311"/>
      <c r="K122" s="311"/>
      <c r="L122" s="330"/>
      <c r="M122" s="331"/>
      <c r="N122" s="311"/>
      <c r="O122" s="311"/>
      <c r="P122" s="311"/>
      <c r="Q122" s="453"/>
    </row>
    <row r="123" spans="1:17" ht="16.5">
      <c r="A123" s="313">
        <v>82</v>
      </c>
      <c r="B123" s="747" t="s">
        <v>439</v>
      </c>
      <c r="C123" s="38">
        <v>4865158</v>
      </c>
      <c r="D123" s="121" t="s">
        <v>12</v>
      </c>
      <c r="E123" s="93" t="s">
        <v>330</v>
      </c>
      <c r="F123" s="456">
        <v>200</v>
      </c>
      <c r="G123" s="330">
        <v>999360</v>
      </c>
      <c r="H123" s="331">
        <v>999413</v>
      </c>
      <c r="I123" s="311">
        <f>G123-H123</f>
        <v>-53</v>
      </c>
      <c r="J123" s="311">
        <f>$F123*I123</f>
        <v>-10600</v>
      </c>
      <c r="K123" s="311">
        <f>J123/1000000</f>
        <v>-0.0106</v>
      </c>
      <c r="L123" s="330">
        <v>13800</v>
      </c>
      <c r="M123" s="331">
        <v>13065</v>
      </c>
      <c r="N123" s="311">
        <f>L123-M123</f>
        <v>735</v>
      </c>
      <c r="O123" s="311">
        <f>$F123*N123</f>
        <v>147000</v>
      </c>
      <c r="P123" s="311">
        <f>O123/1000000</f>
        <v>0.147</v>
      </c>
      <c r="Q123" s="453"/>
    </row>
    <row r="124" spans="1:17" ht="16.5">
      <c r="A124" s="313">
        <v>83</v>
      </c>
      <c r="B124" s="747" t="s">
        <v>440</v>
      </c>
      <c r="C124" s="38">
        <v>4864816</v>
      </c>
      <c r="D124" s="121" t="s">
        <v>12</v>
      </c>
      <c r="E124" s="93" t="s">
        <v>330</v>
      </c>
      <c r="F124" s="456">
        <v>187.5</v>
      </c>
      <c r="G124" s="330">
        <v>996866</v>
      </c>
      <c r="H124" s="331">
        <v>996930</v>
      </c>
      <c r="I124" s="311">
        <f>G124-H124</f>
        <v>-64</v>
      </c>
      <c r="J124" s="311">
        <f>$F124*I124</f>
        <v>-12000</v>
      </c>
      <c r="K124" s="311">
        <f>J124/1000000</f>
        <v>-0.012</v>
      </c>
      <c r="L124" s="330">
        <v>5711</v>
      </c>
      <c r="M124" s="331">
        <v>5538</v>
      </c>
      <c r="N124" s="311">
        <f>L124-M124</f>
        <v>173</v>
      </c>
      <c r="O124" s="311">
        <f>$F124*N124</f>
        <v>32437.5</v>
      </c>
      <c r="P124" s="311">
        <f>O124/1000000</f>
        <v>0.0324375</v>
      </c>
      <c r="Q124" s="453"/>
    </row>
    <row r="125" spans="1:17" ht="16.5">
      <c r="A125" s="311">
        <v>84</v>
      </c>
      <c r="B125" s="747" t="s">
        <v>441</v>
      </c>
      <c r="C125" s="38">
        <v>4864808</v>
      </c>
      <c r="D125" s="121" t="s">
        <v>12</v>
      </c>
      <c r="E125" s="93" t="s">
        <v>330</v>
      </c>
      <c r="F125" s="456">
        <v>187.5</v>
      </c>
      <c r="G125" s="330">
        <v>998660</v>
      </c>
      <c r="H125" s="331">
        <v>998710</v>
      </c>
      <c r="I125" s="311">
        <f>G125-H125</f>
        <v>-50</v>
      </c>
      <c r="J125" s="311">
        <f>$F125*I125</f>
        <v>-9375</v>
      </c>
      <c r="K125" s="311">
        <f>J125/1000000</f>
        <v>-0.009375</v>
      </c>
      <c r="L125" s="330">
        <v>4142</v>
      </c>
      <c r="M125" s="331">
        <v>4059</v>
      </c>
      <c r="N125" s="311">
        <f>L125-M125</f>
        <v>83</v>
      </c>
      <c r="O125" s="311">
        <f>$F125*N125</f>
        <v>15562.5</v>
      </c>
      <c r="P125" s="311">
        <f>O125/1000000</f>
        <v>0.0155625</v>
      </c>
      <c r="Q125" s="453"/>
    </row>
    <row r="126" spans="1:17" ht="16.5">
      <c r="A126" s="311">
        <v>85</v>
      </c>
      <c r="B126" s="747" t="s">
        <v>442</v>
      </c>
      <c r="C126" s="38">
        <v>4865005</v>
      </c>
      <c r="D126" s="121" t="s">
        <v>12</v>
      </c>
      <c r="E126" s="93" t="s">
        <v>330</v>
      </c>
      <c r="F126" s="456">
        <v>250</v>
      </c>
      <c r="G126" s="330">
        <v>2085</v>
      </c>
      <c r="H126" s="331">
        <v>1913</v>
      </c>
      <c r="I126" s="311">
        <f>G126-H126</f>
        <v>172</v>
      </c>
      <c r="J126" s="311">
        <f>$F126*I126</f>
        <v>43000</v>
      </c>
      <c r="K126" s="311">
        <f>J126/1000000</f>
        <v>0.043</v>
      </c>
      <c r="L126" s="330">
        <v>7436</v>
      </c>
      <c r="M126" s="331">
        <v>7171</v>
      </c>
      <c r="N126" s="311">
        <f>L126-M126</f>
        <v>265</v>
      </c>
      <c r="O126" s="311">
        <f>$F126*N126</f>
        <v>66250</v>
      </c>
      <c r="P126" s="311">
        <f>O126/1000000</f>
        <v>0.06625</v>
      </c>
      <c r="Q126" s="453"/>
    </row>
    <row r="127" spans="1:17" s="488" customFormat="1" ht="15.75" customHeight="1" thickBot="1">
      <c r="A127" s="753">
        <v>86</v>
      </c>
      <c r="B127" s="754" t="s">
        <v>443</v>
      </c>
      <c r="C127" s="355">
        <v>4864822</v>
      </c>
      <c r="D127" s="355" t="s">
        <v>12</v>
      </c>
      <c r="E127" s="355" t="s">
        <v>330</v>
      </c>
      <c r="F127" s="355">
        <v>100</v>
      </c>
      <c r="G127" s="450">
        <v>999764</v>
      </c>
      <c r="H127" s="355">
        <v>999653</v>
      </c>
      <c r="I127" s="355">
        <f>G127-H127</f>
        <v>111</v>
      </c>
      <c r="J127" s="355">
        <f>$F127*I127</f>
        <v>11100</v>
      </c>
      <c r="K127" s="758">
        <f>J127/1000000</f>
        <v>0.0111</v>
      </c>
      <c r="L127" s="450">
        <v>25672</v>
      </c>
      <c r="M127" s="355">
        <v>23136</v>
      </c>
      <c r="N127" s="355">
        <f>L127-M127</f>
        <v>2536</v>
      </c>
      <c r="O127" s="355">
        <f>$F127*N127</f>
        <v>253600</v>
      </c>
      <c r="P127" s="355">
        <f>O127/1000000</f>
        <v>0.2536</v>
      </c>
      <c r="Q127" s="450"/>
    </row>
    <row r="128" spans="1:16" ht="21" customHeight="1" thickTop="1">
      <c r="A128" s="182" t="s">
        <v>296</v>
      </c>
      <c r="C128" s="55"/>
      <c r="D128" s="89"/>
      <c r="E128" s="89"/>
      <c r="F128" s="584"/>
      <c r="K128" s="585">
        <f>SUM(K8:K127)</f>
        <v>-6.110299040000001</v>
      </c>
      <c r="L128" s="20"/>
      <c r="M128" s="20"/>
      <c r="N128" s="20"/>
      <c r="O128" s="20"/>
      <c r="P128" s="585">
        <f>SUM(P8:P127)</f>
        <v>6.279630640000001</v>
      </c>
    </row>
    <row r="129" spans="3:16" ht="9.75" customHeight="1" hidden="1">
      <c r="C129" s="89"/>
      <c r="D129" s="89"/>
      <c r="E129" s="89"/>
      <c r="F129" s="584"/>
      <c r="L129" s="536"/>
      <c r="M129" s="536"/>
      <c r="N129" s="536"/>
      <c r="O129" s="536"/>
      <c r="P129" s="536"/>
    </row>
    <row r="130" spans="1:17" ht="24" thickBot="1">
      <c r="A130" s="387" t="s">
        <v>185</v>
      </c>
      <c r="C130" s="89"/>
      <c r="D130" s="89"/>
      <c r="E130" s="89"/>
      <c r="F130" s="584"/>
      <c r="G130" s="485"/>
      <c r="H130" s="485"/>
      <c r="I130" s="45" t="s">
        <v>379</v>
      </c>
      <c r="J130" s="485"/>
      <c r="K130" s="485"/>
      <c r="L130" s="486"/>
      <c r="M130" s="486"/>
      <c r="N130" s="45" t="s">
        <v>380</v>
      </c>
      <c r="O130" s="486"/>
      <c r="P130" s="486"/>
      <c r="Q130" s="581" t="str">
        <f>NDPL!$Q$1</f>
        <v>AUGUST-2019</v>
      </c>
    </row>
    <row r="131" spans="1:17" ht="39.75" thickBot="1" thickTop="1">
      <c r="A131" s="506" t="s">
        <v>8</v>
      </c>
      <c r="B131" s="507" t="s">
        <v>9</v>
      </c>
      <c r="C131" s="508" t="s">
        <v>1</v>
      </c>
      <c r="D131" s="508" t="s">
        <v>2</v>
      </c>
      <c r="E131" s="508" t="s">
        <v>3</v>
      </c>
      <c r="F131" s="586" t="s">
        <v>10</v>
      </c>
      <c r="G131" s="506" t="str">
        <f>NDPL!G5</f>
        <v>FINAL READING 31/08/2019</v>
      </c>
      <c r="H131" s="508" t="str">
        <f>NDPL!H5</f>
        <v>INTIAL READING 01/08/2019</v>
      </c>
      <c r="I131" s="508" t="s">
        <v>4</v>
      </c>
      <c r="J131" s="508" t="s">
        <v>5</v>
      </c>
      <c r="K131" s="508" t="s">
        <v>6</v>
      </c>
      <c r="L131" s="506" t="str">
        <f>NDPL!G5</f>
        <v>FINAL READING 31/08/2019</v>
      </c>
      <c r="M131" s="508" t="str">
        <f>NDPL!H5</f>
        <v>INTIAL READING 01/08/2019</v>
      </c>
      <c r="N131" s="508" t="s">
        <v>4</v>
      </c>
      <c r="O131" s="508" t="s">
        <v>5</v>
      </c>
      <c r="P131" s="508" t="s">
        <v>6</v>
      </c>
      <c r="Q131" s="528" t="s">
        <v>293</v>
      </c>
    </row>
    <row r="132" spans="3:16" ht="18" thickBot="1" thickTop="1">
      <c r="C132" s="89"/>
      <c r="D132" s="89"/>
      <c r="E132" s="89"/>
      <c r="F132" s="584"/>
      <c r="L132" s="536"/>
      <c r="M132" s="536"/>
      <c r="N132" s="536"/>
      <c r="O132" s="536"/>
      <c r="P132" s="536"/>
    </row>
    <row r="133" spans="1:17" ht="18" customHeight="1" thickTop="1">
      <c r="A133" s="342"/>
      <c r="B133" s="343" t="s">
        <v>171</v>
      </c>
      <c r="C133" s="314"/>
      <c r="D133" s="90"/>
      <c r="E133" s="90"/>
      <c r="F133" s="310"/>
      <c r="G133" s="51"/>
      <c r="H133" s="460"/>
      <c r="I133" s="460"/>
      <c r="J133" s="460"/>
      <c r="K133" s="587"/>
      <c r="L133" s="538"/>
      <c r="M133" s="539"/>
      <c r="N133" s="539"/>
      <c r="O133" s="539"/>
      <c r="P133" s="540"/>
      <c r="Q133" s="535"/>
    </row>
    <row r="134" spans="1:17" ht="18">
      <c r="A134" s="313">
        <v>1</v>
      </c>
      <c r="B134" s="344" t="s">
        <v>172</v>
      </c>
      <c r="C134" s="324">
        <v>4865151</v>
      </c>
      <c r="D134" s="121" t="s">
        <v>12</v>
      </c>
      <c r="E134" s="93" t="s">
        <v>330</v>
      </c>
      <c r="F134" s="311">
        <v>-100</v>
      </c>
      <c r="G134" s="330">
        <v>22260</v>
      </c>
      <c r="H134" s="331">
        <v>22260</v>
      </c>
      <c r="I134" s="273">
        <f>G134-H134</f>
        <v>0</v>
      </c>
      <c r="J134" s="273">
        <f>$F134*I134</f>
        <v>0</v>
      </c>
      <c r="K134" s="273">
        <f>J134/1000000</f>
        <v>0</v>
      </c>
      <c r="L134" s="330">
        <v>4386</v>
      </c>
      <c r="M134" s="331">
        <v>3315</v>
      </c>
      <c r="N134" s="273">
        <f>L134-M134</f>
        <v>1071</v>
      </c>
      <c r="O134" s="273">
        <f>$F134*N134</f>
        <v>-107100</v>
      </c>
      <c r="P134" s="273">
        <f>O134/1000000</f>
        <v>-0.1071</v>
      </c>
      <c r="Q134" s="470"/>
    </row>
    <row r="135" spans="1:17" ht="18" customHeight="1">
      <c r="A135" s="313"/>
      <c r="B135" s="345" t="s">
        <v>40</v>
      </c>
      <c r="C135" s="324"/>
      <c r="D135" s="121"/>
      <c r="E135" s="121"/>
      <c r="F135" s="311"/>
      <c r="G135" s="410"/>
      <c r="H135" s="413"/>
      <c r="I135" s="273"/>
      <c r="J135" s="273"/>
      <c r="K135" s="273"/>
      <c r="L135" s="258"/>
      <c r="M135" s="273"/>
      <c r="N135" s="273"/>
      <c r="O135" s="273"/>
      <c r="P135" s="273"/>
      <c r="Q135" s="465"/>
    </row>
    <row r="136" spans="1:17" ht="18" customHeight="1">
      <c r="A136" s="313"/>
      <c r="B136" s="345" t="s">
        <v>116</v>
      </c>
      <c r="C136" s="324"/>
      <c r="D136" s="121"/>
      <c r="E136" s="121"/>
      <c r="F136" s="311"/>
      <c r="G136" s="410"/>
      <c r="H136" s="413"/>
      <c r="I136" s="273"/>
      <c r="J136" s="273"/>
      <c r="K136" s="273"/>
      <c r="L136" s="258"/>
      <c r="M136" s="273"/>
      <c r="N136" s="273"/>
      <c r="O136" s="273"/>
      <c r="P136" s="273"/>
      <c r="Q136" s="465"/>
    </row>
    <row r="137" spans="1:17" ht="18" customHeight="1">
      <c r="A137" s="313">
        <v>2</v>
      </c>
      <c r="B137" s="344" t="s">
        <v>117</v>
      </c>
      <c r="C137" s="324">
        <v>5295199</v>
      </c>
      <c r="D137" s="121" t="s">
        <v>12</v>
      </c>
      <c r="E137" s="93" t="s">
        <v>330</v>
      </c>
      <c r="F137" s="311">
        <v>-1000</v>
      </c>
      <c r="G137" s="330">
        <v>998183</v>
      </c>
      <c r="H137" s="331">
        <v>998183</v>
      </c>
      <c r="I137" s="273">
        <f>G137-H137</f>
        <v>0</v>
      </c>
      <c r="J137" s="273">
        <f>$F137*I137</f>
        <v>0</v>
      </c>
      <c r="K137" s="273">
        <f>J137/1000000</f>
        <v>0</v>
      </c>
      <c r="L137" s="330">
        <v>1170</v>
      </c>
      <c r="M137" s="331">
        <v>1170</v>
      </c>
      <c r="N137" s="273">
        <f>L137-M137</f>
        <v>0</v>
      </c>
      <c r="O137" s="273">
        <f>$F137*N137</f>
        <v>0</v>
      </c>
      <c r="P137" s="273">
        <f>O137/1000000</f>
        <v>0</v>
      </c>
      <c r="Q137" s="465"/>
    </row>
    <row r="138" spans="1:17" ht="18" customHeight="1">
      <c r="A138" s="313">
        <v>3</v>
      </c>
      <c r="B138" s="312" t="s">
        <v>118</v>
      </c>
      <c r="C138" s="324">
        <v>4864828</v>
      </c>
      <c r="D138" s="81" t="s">
        <v>12</v>
      </c>
      <c r="E138" s="93" t="s">
        <v>330</v>
      </c>
      <c r="F138" s="311">
        <v>-133.33</v>
      </c>
      <c r="G138" s="330">
        <v>996421</v>
      </c>
      <c r="H138" s="331">
        <v>996421</v>
      </c>
      <c r="I138" s="273">
        <f>G138-H138</f>
        <v>0</v>
      </c>
      <c r="J138" s="273">
        <f>$F138*I138</f>
        <v>0</v>
      </c>
      <c r="K138" s="273">
        <f>J138/1000000</f>
        <v>0</v>
      </c>
      <c r="L138" s="330">
        <v>11057</v>
      </c>
      <c r="M138" s="331">
        <v>11924</v>
      </c>
      <c r="N138" s="273">
        <f>L138-M138</f>
        <v>-867</v>
      </c>
      <c r="O138" s="273">
        <f>$F138*N138</f>
        <v>115597.11000000002</v>
      </c>
      <c r="P138" s="273">
        <f>O138/1000000</f>
        <v>0.11559711000000002</v>
      </c>
      <c r="Q138" s="465"/>
    </row>
    <row r="139" spans="1:17" ht="18" customHeight="1">
      <c r="A139" s="313">
        <v>4</v>
      </c>
      <c r="B139" s="344" t="s">
        <v>173</v>
      </c>
      <c r="C139" s="324">
        <v>4864804</v>
      </c>
      <c r="D139" s="121" t="s">
        <v>12</v>
      </c>
      <c r="E139" s="93" t="s">
        <v>330</v>
      </c>
      <c r="F139" s="311">
        <v>-200</v>
      </c>
      <c r="G139" s="330">
        <v>994312</v>
      </c>
      <c r="H139" s="331">
        <v>994312</v>
      </c>
      <c r="I139" s="273">
        <f>G139-H139</f>
        <v>0</v>
      </c>
      <c r="J139" s="273">
        <f>$F139*I139</f>
        <v>0</v>
      </c>
      <c r="K139" s="273">
        <f>J139/1000000</f>
        <v>0</v>
      </c>
      <c r="L139" s="330">
        <v>4403</v>
      </c>
      <c r="M139" s="331">
        <v>4403</v>
      </c>
      <c r="N139" s="273">
        <f>L139-M139</f>
        <v>0</v>
      </c>
      <c r="O139" s="273">
        <f>$F139*N139</f>
        <v>0</v>
      </c>
      <c r="P139" s="273">
        <f>O139/1000000</f>
        <v>0</v>
      </c>
      <c r="Q139" s="465"/>
    </row>
    <row r="140" spans="1:17" ht="18" customHeight="1">
      <c r="A140" s="313">
        <v>5</v>
      </c>
      <c r="B140" s="344" t="s">
        <v>174</v>
      </c>
      <c r="C140" s="324">
        <v>4864845</v>
      </c>
      <c r="D140" s="121" t="s">
        <v>12</v>
      </c>
      <c r="E140" s="93" t="s">
        <v>330</v>
      </c>
      <c r="F140" s="311">
        <v>-1000</v>
      </c>
      <c r="G140" s="330">
        <v>1820</v>
      </c>
      <c r="H140" s="331">
        <v>1820</v>
      </c>
      <c r="I140" s="273">
        <f>G140-H140</f>
        <v>0</v>
      </c>
      <c r="J140" s="273">
        <f>$F140*I140</f>
        <v>0</v>
      </c>
      <c r="K140" s="273">
        <f>J140/1000000</f>
        <v>0</v>
      </c>
      <c r="L140" s="330">
        <v>998453</v>
      </c>
      <c r="M140" s="331">
        <v>998543</v>
      </c>
      <c r="N140" s="273">
        <f>L140-M140</f>
        <v>-90</v>
      </c>
      <c r="O140" s="273">
        <f>$F140*N140</f>
        <v>90000</v>
      </c>
      <c r="P140" s="273">
        <f>O140/1000000</f>
        <v>0.09</v>
      </c>
      <c r="Q140" s="465"/>
    </row>
    <row r="141" spans="1:17" ht="18" customHeight="1">
      <c r="A141" s="313"/>
      <c r="B141" s="346" t="s">
        <v>175</v>
      </c>
      <c r="C141" s="324"/>
      <c r="D141" s="81"/>
      <c r="E141" s="81"/>
      <c r="F141" s="311"/>
      <c r="G141" s="410"/>
      <c r="H141" s="413"/>
      <c r="I141" s="273"/>
      <c r="J141" s="273"/>
      <c r="K141" s="273"/>
      <c r="L141" s="258"/>
      <c r="M141" s="273"/>
      <c r="N141" s="273"/>
      <c r="O141" s="273"/>
      <c r="P141" s="273"/>
      <c r="Q141" s="465"/>
    </row>
    <row r="142" spans="1:17" ht="18" customHeight="1">
      <c r="A142" s="313"/>
      <c r="B142" s="346" t="s">
        <v>107</v>
      </c>
      <c r="C142" s="324"/>
      <c r="D142" s="81"/>
      <c r="E142" s="81"/>
      <c r="F142" s="311"/>
      <c r="G142" s="410"/>
      <c r="H142" s="413"/>
      <c r="I142" s="273"/>
      <c r="J142" s="273"/>
      <c r="K142" s="273"/>
      <c r="L142" s="258"/>
      <c r="M142" s="273"/>
      <c r="N142" s="273"/>
      <c r="O142" s="273"/>
      <c r="P142" s="273"/>
      <c r="Q142" s="465"/>
    </row>
    <row r="143" spans="1:17" s="493" customFormat="1" ht="18">
      <c r="A143" s="476">
        <v>6</v>
      </c>
      <c r="B143" s="477" t="s">
        <v>382</v>
      </c>
      <c r="C143" s="478">
        <v>4864955</v>
      </c>
      <c r="D143" s="158" t="s">
        <v>12</v>
      </c>
      <c r="E143" s="159" t="s">
        <v>330</v>
      </c>
      <c r="F143" s="479">
        <v>-1000</v>
      </c>
      <c r="G143" s="330">
        <v>997798</v>
      </c>
      <c r="H143" s="441">
        <v>997745</v>
      </c>
      <c r="I143" s="447">
        <f>G143-H143</f>
        <v>53</v>
      </c>
      <c r="J143" s="447">
        <f>$F143*I143</f>
        <v>-53000</v>
      </c>
      <c r="K143" s="447">
        <f>J143/1000000</f>
        <v>-0.053</v>
      </c>
      <c r="L143" s="330">
        <v>2093</v>
      </c>
      <c r="M143" s="441">
        <v>2052</v>
      </c>
      <c r="N143" s="447">
        <f>L143-M143</f>
        <v>41</v>
      </c>
      <c r="O143" s="447">
        <f>$F143*N143</f>
        <v>-41000</v>
      </c>
      <c r="P143" s="447">
        <f>O143/1000000</f>
        <v>-0.041</v>
      </c>
      <c r="Q143" s="688"/>
    </row>
    <row r="144" spans="1:17" ht="18">
      <c r="A144" s="313">
        <v>7</v>
      </c>
      <c r="B144" s="344" t="s">
        <v>176</v>
      </c>
      <c r="C144" s="324">
        <v>4864820</v>
      </c>
      <c r="D144" s="121" t="s">
        <v>12</v>
      </c>
      <c r="E144" s="93" t="s">
        <v>330</v>
      </c>
      <c r="F144" s="311">
        <v>-160</v>
      </c>
      <c r="G144" s="330">
        <v>9106</v>
      </c>
      <c r="H144" s="331">
        <v>9106</v>
      </c>
      <c r="I144" s="273">
        <f>G144-H144</f>
        <v>0</v>
      </c>
      <c r="J144" s="273">
        <f>$F144*I144</f>
        <v>0</v>
      </c>
      <c r="K144" s="273">
        <f>J144/1000000</f>
        <v>0</v>
      </c>
      <c r="L144" s="330">
        <v>23699</v>
      </c>
      <c r="M144" s="331">
        <v>19983</v>
      </c>
      <c r="N144" s="273">
        <f>L144-M144</f>
        <v>3716</v>
      </c>
      <c r="O144" s="273">
        <f>$F144*N144</f>
        <v>-594560</v>
      </c>
      <c r="P144" s="273">
        <f>O144/1000000</f>
        <v>-0.59456</v>
      </c>
      <c r="Q144" s="689"/>
    </row>
    <row r="145" spans="1:17" ht="18" customHeight="1">
      <c r="A145" s="313">
        <v>8</v>
      </c>
      <c r="B145" s="344" t="s">
        <v>177</v>
      </c>
      <c r="C145" s="324">
        <v>4864811</v>
      </c>
      <c r="D145" s="121" t="s">
        <v>12</v>
      </c>
      <c r="E145" s="93" t="s">
        <v>330</v>
      </c>
      <c r="F145" s="311">
        <v>-200</v>
      </c>
      <c r="G145" s="330">
        <v>2898</v>
      </c>
      <c r="H145" s="331">
        <v>2898</v>
      </c>
      <c r="I145" s="273">
        <f>G145-H145</f>
        <v>0</v>
      </c>
      <c r="J145" s="273">
        <f>$F145*I145</f>
        <v>0</v>
      </c>
      <c r="K145" s="273">
        <f>J145/1000000</f>
        <v>0</v>
      </c>
      <c r="L145" s="330">
        <v>6902</v>
      </c>
      <c r="M145" s="331">
        <v>5672</v>
      </c>
      <c r="N145" s="273">
        <f>L145-M145</f>
        <v>1230</v>
      </c>
      <c r="O145" s="273">
        <f>$F145*N145</f>
        <v>-246000</v>
      </c>
      <c r="P145" s="273">
        <f>O145/1000000</f>
        <v>-0.246</v>
      </c>
      <c r="Q145" s="465"/>
    </row>
    <row r="146" spans="1:17" ht="18" customHeight="1">
      <c r="A146" s="313">
        <v>9</v>
      </c>
      <c r="B146" s="344" t="s">
        <v>391</v>
      </c>
      <c r="C146" s="324">
        <v>4864961</v>
      </c>
      <c r="D146" s="121" t="s">
        <v>12</v>
      </c>
      <c r="E146" s="93" t="s">
        <v>330</v>
      </c>
      <c r="F146" s="311">
        <v>-1000</v>
      </c>
      <c r="G146" s="330">
        <v>989124</v>
      </c>
      <c r="H146" s="331">
        <v>989165</v>
      </c>
      <c r="I146" s="273">
        <f>G146-H146</f>
        <v>-41</v>
      </c>
      <c r="J146" s="273">
        <f>$F146*I146</f>
        <v>41000</v>
      </c>
      <c r="K146" s="273">
        <f>J146/1000000</f>
        <v>0.041</v>
      </c>
      <c r="L146" s="330">
        <v>999284</v>
      </c>
      <c r="M146" s="331">
        <v>999315</v>
      </c>
      <c r="N146" s="273">
        <f>L146-M146</f>
        <v>-31</v>
      </c>
      <c r="O146" s="273">
        <f>$F146*N146</f>
        <v>31000</v>
      </c>
      <c r="P146" s="273">
        <f>O146/1000000</f>
        <v>0.031</v>
      </c>
      <c r="Q146" s="449"/>
    </row>
    <row r="147" spans="1:17" ht="18" customHeight="1">
      <c r="A147" s="313"/>
      <c r="B147" s="345" t="s">
        <v>107</v>
      </c>
      <c r="C147" s="324"/>
      <c r="D147" s="121"/>
      <c r="E147" s="121"/>
      <c r="F147" s="311"/>
      <c r="G147" s="410"/>
      <c r="H147" s="413"/>
      <c r="I147" s="273"/>
      <c r="J147" s="273"/>
      <c r="K147" s="273"/>
      <c r="L147" s="258"/>
      <c r="M147" s="273"/>
      <c r="N147" s="273"/>
      <c r="O147" s="273"/>
      <c r="P147" s="273"/>
      <c r="Q147" s="465"/>
    </row>
    <row r="148" spans="1:17" ht="18" customHeight="1">
      <c r="A148" s="313">
        <v>10</v>
      </c>
      <c r="B148" s="344" t="s">
        <v>178</v>
      </c>
      <c r="C148" s="324">
        <v>4865093</v>
      </c>
      <c r="D148" s="121" t="s">
        <v>12</v>
      </c>
      <c r="E148" s="93" t="s">
        <v>330</v>
      </c>
      <c r="F148" s="311">
        <v>-100</v>
      </c>
      <c r="G148" s="330">
        <v>101277</v>
      </c>
      <c r="H148" s="331">
        <v>101256</v>
      </c>
      <c r="I148" s="273">
        <f>G148-H148</f>
        <v>21</v>
      </c>
      <c r="J148" s="273">
        <f>$F148*I148</f>
        <v>-2100</v>
      </c>
      <c r="K148" s="273">
        <f>J148/1000000</f>
        <v>-0.0021</v>
      </c>
      <c r="L148" s="330">
        <v>75511</v>
      </c>
      <c r="M148" s="331">
        <v>75500</v>
      </c>
      <c r="N148" s="273">
        <f>L148-M148</f>
        <v>11</v>
      </c>
      <c r="O148" s="273">
        <f>$F148*N148</f>
        <v>-1100</v>
      </c>
      <c r="P148" s="273">
        <f>O148/1000000</f>
        <v>-0.0011</v>
      </c>
      <c r="Q148" s="465"/>
    </row>
    <row r="149" spans="1:17" ht="18" customHeight="1">
      <c r="A149" s="313">
        <v>11</v>
      </c>
      <c r="B149" s="344" t="s">
        <v>179</v>
      </c>
      <c r="C149" s="324">
        <v>4902544</v>
      </c>
      <c r="D149" s="121" t="s">
        <v>12</v>
      </c>
      <c r="E149" s="93" t="s">
        <v>330</v>
      </c>
      <c r="F149" s="311">
        <v>-100</v>
      </c>
      <c r="G149" s="330">
        <v>2982</v>
      </c>
      <c r="H149" s="331">
        <v>2493</v>
      </c>
      <c r="I149" s="273">
        <f>G149-H149</f>
        <v>489</v>
      </c>
      <c r="J149" s="273">
        <f>$F149*I149</f>
        <v>-48900</v>
      </c>
      <c r="K149" s="273">
        <f>J149/1000000</f>
        <v>-0.0489</v>
      </c>
      <c r="L149" s="330">
        <v>1169</v>
      </c>
      <c r="M149" s="331">
        <v>1137</v>
      </c>
      <c r="N149" s="273">
        <f>L149-M149</f>
        <v>32</v>
      </c>
      <c r="O149" s="273">
        <f>$F149*N149</f>
        <v>-3200</v>
      </c>
      <c r="P149" s="273">
        <f>O149/1000000</f>
        <v>-0.0032</v>
      </c>
      <c r="Q149" s="465"/>
    </row>
    <row r="150" spans="1:17" ht="18">
      <c r="A150" s="476">
        <v>12</v>
      </c>
      <c r="B150" s="477" t="s">
        <v>180</v>
      </c>
      <c r="C150" s="478">
        <v>5269199</v>
      </c>
      <c r="D150" s="158" t="s">
        <v>12</v>
      </c>
      <c r="E150" s="159" t="s">
        <v>330</v>
      </c>
      <c r="F150" s="479">
        <v>-100</v>
      </c>
      <c r="G150" s="330">
        <v>26338</v>
      </c>
      <c r="H150" s="441">
        <v>25154</v>
      </c>
      <c r="I150" s="447">
        <f>G150-H150</f>
        <v>1184</v>
      </c>
      <c r="J150" s="447">
        <f>$F150*I150</f>
        <v>-118400</v>
      </c>
      <c r="K150" s="447">
        <f>J150/1000000</f>
        <v>-0.1184</v>
      </c>
      <c r="L150" s="330">
        <v>69983</v>
      </c>
      <c r="M150" s="441">
        <v>69853</v>
      </c>
      <c r="N150" s="447">
        <f>L150-M150</f>
        <v>130</v>
      </c>
      <c r="O150" s="447">
        <f>$F150*N150</f>
        <v>-13000</v>
      </c>
      <c r="P150" s="447">
        <f>O150/1000000</f>
        <v>-0.013</v>
      </c>
      <c r="Q150" s="470"/>
    </row>
    <row r="151" spans="1:17" ht="18" customHeight="1">
      <c r="A151" s="313"/>
      <c r="B151" s="346" t="s">
        <v>175</v>
      </c>
      <c r="C151" s="324"/>
      <c r="D151" s="81"/>
      <c r="E151" s="81"/>
      <c r="F151" s="307"/>
      <c r="G151" s="410"/>
      <c r="H151" s="413"/>
      <c r="I151" s="273"/>
      <c r="J151" s="273"/>
      <c r="K151" s="273"/>
      <c r="L151" s="258"/>
      <c r="M151" s="273"/>
      <c r="N151" s="273"/>
      <c r="O151" s="273"/>
      <c r="P151" s="273"/>
      <c r="Q151" s="465"/>
    </row>
    <row r="152" spans="1:17" ht="18" customHeight="1">
      <c r="A152" s="313"/>
      <c r="B152" s="345" t="s">
        <v>181</v>
      </c>
      <c r="C152" s="324"/>
      <c r="D152" s="121"/>
      <c r="E152" s="121"/>
      <c r="F152" s="307"/>
      <c r="G152" s="410"/>
      <c r="H152" s="413"/>
      <c r="I152" s="273"/>
      <c r="J152" s="273"/>
      <c r="K152" s="273"/>
      <c r="L152" s="258"/>
      <c r="M152" s="273"/>
      <c r="N152" s="273"/>
      <c r="O152" s="273"/>
      <c r="P152" s="273"/>
      <c r="Q152" s="465"/>
    </row>
    <row r="153" spans="1:17" ht="18" customHeight="1">
      <c r="A153" s="313">
        <v>13</v>
      </c>
      <c r="B153" s="344" t="s">
        <v>381</v>
      </c>
      <c r="C153" s="324">
        <v>4864892</v>
      </c>
      <c r="D153" s="121" t="s">
        <v>12</v>
      </c>
      <c r="E153" s="93" t="s">
        <v>330</v>
      </c>
      <c r="F153" s="311">
        <v>500</v>
      </c>
      <c r="G153" s="330">
        <v>998671</v>
      </c>
      <c r="H153" s="331">
        <v>998671</v>
      </c>
      <c r="I153" s="273">
        <f>G153-H153</f>
        <v>0</v>
      </c>
      <c r="J153" s="273">
        <f>$F153*I153</f>
        <v>0</v>
      </c>
      <c r="K153" s="273">
        <f>J153/1000000</f>
        <v>0</v>
      </c>
      <c r="L153" s="330">
        <v>16650</v>
      </c>
      <c r="M153" s="331">
        <v>16650</v>
      </c>
      <c r="N153" s="273">
        <f>L153-M153</f>
        <v>0</v>
      </c>
      <c r="O153" s="273">
        <f>$F153*N153</f>
        <v>0</v>
      </c>
      <c r="P153" s="273">
        <f>O153/1000000</f>
        <v>0</v>
      </c>
      <c r="Q153" s="483"/>
    </row>
    <row r="154" spans="1:17" ht="18" customHeight="1">
      <c r="A154" s="313">
        <v>14</v>
      </c>
      <c r="B154" s="344" t="s">
        <v>384</v>
      </c>
      <c r="C154" s="324">
        <v>4865048</v>
      </c>
      <c r="D154" s="121" t="s">
        <v>12</v>
      </c>
      <c r="E154" s="93" t="s">
        <v>330</v>
      </c>
      <c r="F154" s="311">
        <v>250</v>
      </c>
      <c r="G154" s="330">
        <v>999855</v>
      </c>
      <c r="H154" s="331">
        <v>999855</v>
      </c>
      <c r="I154" s="466">
        <f>G154-H154</f>
        <v>0</v>
      </c>
      <c r="J154" s="466">
        <f>$F154*I154</f>
        <v>0</v>
      </c>
      <c r="K154" s="466">
        <f>J154/1000000</f>
        <v>0</v>
      </c>
      <c r="L154" s="330">
        <v>999413</v>
      </c>
      <c r="M154" s="331">
        <v>999413</v>
      </c>
      <c r="N154" s="267">
        <f>L154-M154</f>
        <v>0</v>
      </c>
      <c r="O154" s="267">
        <f>$F154*N154</f>
        <v>0</v>
      </c>
      <c r="P154" s="267">
        <f>O154/1000000</f>
        <v>0</v>
      </c>
      <c r="Q154" s="475"/>
    </row>
    <row r="155" spans="1:17" ht="18" customHeight="1">
      <c r="A155" s="313">
        <v>15</v>
      </c>
      <c r="B155" s="344" t="s">
        <v>116</v>
      </c>
      <c r="C155" s="324">
        <v>4902508</v>
      </c>
      <c r="D155" s="121" t="s">
        <v>12</v>
      </c>
      <c r="E155" s="93" t="s">
        <v>330</v>
      </c>
      <c r="F155" s="311">
        <v>833.33</v>
      </c>
      <c r="G155" s="330">
        <v>999906</v>
      </c>
      <c r="H155" s="331">
        <v>999906</v>
      </c>
      <c r="I155" s="273">
        <f>G155-H155</f>
        <v>0</v>
      </c>
      <c r="J155" s="273">
        <f>$F155*I155</f>
        <v>0</v>
      </c>
      <c r="K155" s="273">
        <f>J155/1000000</f>
        <v>0</v>
      </c>
      <c r="L155" s="330">
        <v>999569</v>
      </c>
      <c r="M155" s="331">
        <v>999569</v>
      </c>
      <c r="N155" s="273">
        <f>L155-M155</f>
        <v>0</v>
      </c>
      <c r="O155" s="273">
        <f>$F155*N155</f>
        <v>0</v>
      </c>
      <c r="P155" s="273">
        <f>O155/1000000</f>
        <v>0</v>
      </c>
      <c r="Q155" s="465"/>
    </row>
    <row r="156" spans="1:17" ht="18" customHeight="1">
      <c r="A156" s="313"/>
      <c r="B156" s="345" t="s">
        <v>182</v>
      </c>
      <c r="C156" s="324"/>
      <c r="D156" s="121"/>
      <c r="E156" s="121"/>
      <c r="F156" s="311"/>
      <c r="G156" s="330"/>
      <c r="H156" s="331"/>
      <c r="I156" s="273"/>
      <c r="J156" s="273"/>
      <c r="K156" s="273"/>
      <c r="L156" s="258"/>
      <c r="M156" s="273"/>
      <c r="N156" s="273"/>
      <c r="O156" s="273"/>
      <c r="P156" s="273"/>
      <c r="Q156" s="465"/>
    </row>
    <row r="157" spans="1:17" ht="18" customHeight="1">
      <c r="A157" s="313">
        <v>16</v>
      </c>
      <c r="B157" s="316" t="s">
        <v>472</v>
      </c>
      <c r="C157" s="324">
        <v>4864850</v>
      </c>
      <c r="D157" s="81" t="s">
        <v>12</v>
      </c>
      <c r="E157" s="93" t="s">
        <v>330</v>
      </c>
      <c r="F157" s="311">
        <v>-625</v>
      </c>
      <c r="G157" s="330">
        <v>0</v>
      </c>
      <c r="H157" s="331">
        <v>0</v>
      </c>
      <c r="I157" s="413">
        <f>G157-H157</f>
        <v>0</v>
      </c>
      <c r="J157" s="413">
        <f>$F157*I157</f>
        <v>0</v>
      </c>
      <c r="K157" s="413">
        <f>J157/1000000</f>
        <v>0</v>
      </c>
      <c r="L157" s="330">
        <v>931</v>
      </c>
      <c r="M157" s="331">
        <v>447</v>
      </c>
      <c r="N157" s="413">
        <f>L157-M157</f>
        <v>484</v>
      </c>
      <c r="O157" s="413">
        <f>$F157*N157</f>
        <v>-302500</v>
      </c>
      <c r="P157" s="413">
        <f>O157/1000000</f>
        <v>-0.3025</v>
      </c>
      <c r="Q157" s="465"/>
    </row>
    <row r="158" spans="1:17" ht="18" customHeight="1">
      <c r="A158" s="313"/>
      <c r="B158" s="346" t="s">
        <v>183</v>
      </c>
      <c r="C158" s="324"/>
      <c r="D158" s="81"/>
      <c r="E158" s="121"/>
      <c r="F158" s="311"/>
      <c r="G158" s="410"/>
      <c r="H158" s="413"/>
      <c r="I158" s="273"/>
      <c r="J158" s="273"/>
      <c r="K158" s="273"/>
      <c r="L158" s="258"/>
      <c r="M158" s="273"/>
      <c r="N158" s="273"/>
      <c r="O158" s="273"/>
      <c r="P158" s="273"/>
      <c r="Q158" s="465"/>
    </row>
    <row r="159" spans="1:17" ht="18" customHeight="1">
      <c r="A159" s="313">
        <v>17</v>
      </c>
      <c r="B159" s="312" t="s">
        <v>171</v>
      </c>
      <c r="C159" s="324">
        <v>4902554</v>
      </c>
      <c r="D159" s="81" t="s">
        <v>12</v>
      </c>
      <c r="E159" s="93" t="s">
        <v>330</v>
      </c>
      <c r="F159" s="311">
        <v>75</v>
      </c>
      <c r="G159" s="266">
        <v>0</v>
      </c>
      <c r="H159" s="267">
        <v>0</v>
      </c>
      <c r="I159" s="273">
        <f>G159-H159</f>
        <v>0</v>
      </c>
      <c r="J159" s="273">
        <f>$F159*I159</f>
        <v>0</v>
      </c>
      <c r="K159" s="273">
        <f>J159/1000000</f>
        <v>0</v>
      </c>
      <c r="L159" s="266">
        <v>0</v>
      </c>
      <c r="M159" s="267">
        <v>0</v>
      </c>
      <c r="N159" s="273">
        <f>L159-M159</f>
        <v>0</v>
      </c>
      <c r="O159" s="273">
        <f>$F159*N159</f>
        <v>0</v>
      </c>
      <c r="P159" s="273">
        <f>O159/1000000</f>
        <v>0</v>
      </c>
      <c r="Q159" s="464"/>
    </row>
    <row r="160" spans="1:17" ht="18" customHeight="1">
      <c r="A160" s="313"/>
      <c r="B160" s="346" t="s">
        <v>48</v>
      </c>
      <c r="C160" s="311"/>
      <c r="D160" s="81"/>
      <c r="E160" s="81"/>
      <c r="F160" s="311"/>
      <c r="G160" s="410"/>
      <c r="H160" s="413"/>
      <c r="I160" s="273"/>
      <c r="J160" s="273"/>
      <c r="K160" s="273"/>
      <c r="L160" s="258"/>
      <c r="M160" s="273"/>
      <c r="N160" s="273"/>
      <c r="O160" s="273"/>
      <c r="P160" s="273"/>
      <c r="Q160" s="465"/>
    </row>
    <row r="161" spans="1:17" ht="18" customHeight="1">
      <c r="A161" s="313"/>
      <c r="B161" s="346" t="s">
        <v>49</v>
      </c>
      <c r="C161" s="311"/>
      <c r="D161" s="81"/>
      <c r="E161" s="81"/>
      <c r="F161" s="311"/>
      <c r="G161" s="410"/>
      <c r="H161" s="413"/>
      <c r="I161" s="273"/>
      <c r="J161" s="273"/>
      <c r="K161" s="273"/>
      <c r="L161" s="258"/>
      <c r="M161" s="273"/>
      <c r="N161" s="273"/>
      <c r="O161" s="273"/>
      <c r="P161" s="273"/>
      <c r="Q161" s="465"/>
    </row>
    <row r="162" spans="1:17" ht="18" customHeight="1">
      <c r="A162" s="313"/>
      <c r="B162" s="346" t="s">
        <v>50</v>
      </c>
      <c r="C162" s="311"/>
      <c r="D162" s="81"/>
      <c r="E162" s="81"/>
      <c r="F162" s="311"/>
      <c r="G162" s="410"/>
      <c r="H162" s="413"/>
      <c r="I162" s="273"/>
      <c r="J162" s="273"/>
      <c r="K162" s="273"/>
      <c r="L162" s="258"/>
      <c r="M162" s="273"/>
      <c r="N162" s="273"/>
      <c r="O162" s="273"/>
      <c r="P162" s="273"/>
      <c r="Q162" s="465"/>
    </row>
    <row r="163" spans="1:17" ht="17.25" customHeight="1">
      <c r="A163" s="313">
        <v>18</v>
      </c>
      <c r="B163" s="344" t="s">
        <v>51</v>
      </c>
      <c r="C163" s="324">
        <v>4902572</v>
      </c>
      <c r="D163" s="121" t="s">
        <v>12</v>
      </c>
      <c r="E163" s="93" t="s">
        <v>330</v>
      </c>
      <c r="F163" s="311">
        <v>-100</v>
      </c>
      <c r="G163" s="330">
        <v>0</v>
      </c>
      <c r="H163" s="331">
        <v>0</v>
      </c>
      <c r="I163" s="273">
        <f>G163-H163</f>
        <v>0</v>
      </c>
      <c r="J163" s="273">
        <f>$F163*I163</f>
        <v>0</v>
      </c>
      <c r="K163" s="273">
        <f>J163/1000000</f>
        <v>0</v>
      </c>
      <c r="L163" s="330">
        <v>0</v>
      </c>
      <c r="M163" s="331">
        <v>0</v>
      </c>
      <c r="N163" s="273">
        <f>L163-M163</f>
        <v>0</v>
      </c>
      <c r="O163" s="273">
        <f>$F163*N163</f>
        <v>0</v>
      </c>
      <c r="P163" s="273">
        <f>O163/1000000</f>
        <v>0</v>
      </c>
      <c r="Q163" s="782"/>
    </row>
    <row r="164" spans="1:17" ht="18" customHeight="1">
      <c r="A164" s="313">
        <v>19</v>
      </c>
      <c r="B164" s="344" t="s">
        <v>52</v>
      </c>
      <c r="C164" s="324">
        <v>4902541</v>
      </c>
      <c r="D164" s="121" t="s">
        <v>12</v>
      </c>
      <c r="E164" s="93" t="s">
        <v>330</v>
      </c>
      <c r="F164" s="311">
        <v>-100</v>
      </c>
      <c r="G164" s="330">
        <v>999508</v>
      </c>
      <c r="H164" s="331">
        <v>999468</v>
      </c>
      <c r="I164" s="273">
        <f>G164-H164</f>
        <v>40</v>
      </c>
      <c r="J164" s="273">
        <f>$F164*I164</f>
        <v>-4000</v>
      </c>
      <c r="K164" s="273">
        <f>J164/1000000</f>
        <v>-0.004</v>
      </c>
      <c r="L164" s="330">
        <v>999774</v>
      </c>
      <c r="M164" s="331">
        <v>999745</v>
      </c>
      <c r="N164" s="273">
        <f>L164-M164</f>
        <v>29</v>
      </c>
      <c r="O164" s="273">
        <f>$F164*N164</f>
        <v>-2900</v>
      </c>
      <c r="P164" s="273">
        <f>O164/1000000</f>
        <v>-0.0029</v>
      </c>
      <c r="Q164" s="465"/>
    </row>
    <row r="165" spans="1:17" ht="18" customHeight="1">
      <c r="A165" s="313">
        <v>20</v>
      </c>
      <c r="B165" s="344" t="s">
        <v>53</v>
      </c>
      <c r="C165" s="324">
        <v>4902539</v>
      </c>
      <c r="D165" s="121" t="s">
        <v>12</v>
      </c>
      <c r="E165" s="93" t="s">
        <v>330</v>
      </c>
      <c r="F165" s="311">
        <v>-100</v>
      </c>
      <c r="G165" s="330">
        <v>2707</v>
      </c>
      <c r="H165" s="331">
        <v>2658</v>
      </c>
      <c r="I165" s="273">
        <f>G165-H165</f>
        <v>49</v>
      </c>
      <c r="J165" s="273">
        <f>$F165*I165</f>
        <v>-4900</v>
      </c>
      <c r="K165" s="273">
        <f>J165/1000000</f>
        <v>-0.0049</v>
      </c>
      <c r="L165" s="330">
        <v>28483</v>
      </c>
      <c r="M165" s="331">
        <v>28420</v>
      </c>
      <c r="N165" s="273">
        <f>L165-M165</f>
        <v>63</v>
      </c>
      <c r="O165" s="273">
        <f>$F165*N165</f>
        <v>-6300</v>
      </c>
      <c r="P165" s="273">
        <f>O165/1000000</f>
        <v>-0.0063</v>
      </c>
      <c r="Q165" s="465"/>
    </row>
    <row r="166" spans="1:17" ht="18" customHeight="1">
      <c r="A166" s="313"/>
      <c r="B166" s="345" t="s">
        <v>54</v>
      </c>
      <c r="C166" s="324"/>
      <c r="D166" s="121"/>
      <c r="E166" s="121"/>
      <c r="F166" s="311"/>
      <c r="G166" s="410"/>
      <c r="H166" s="413"/>
      <c r="I166" s="273"/>
      <c r="J166" s="273"/>
      <c r="K166" s="273"/>
      <c r="L166" s="258"/>
      <c r="M166" s="273"/>
      <c r="N166" s="273"/>
      <c r="O166" s="273"/>
      <c r="P166" s="273"/>
      <c r="Q166" s="465"/>
    </row>
    <row r="167" spans="1:17" ht="18" customHeight="1">
      <c r="A167" s="313">
        <v>21</v>
      </c>
      <c r="B167" s="344" t="s">
        <v>55</v>
      </c>
      <c r="C167" s="324">
        <v>4902591</v>
      </c>
      <c r="D167" s="121" t="s">
        <v>12</v>
      </c>
      <c r="E167" s="93" t="s">
        <v>330</v>
      </c>
      <c r="F167" s="311">
        <v>-1333</v>
      </c>
      <c r="G167" s="330">
        <v>619</v>
      </c>
      <c r="H167" s="331">
        <v>569</v>
      </c>
      <c r="I167" s="273">
        <f aca="true" t="shared" si="30" ref="I167:I172">G167-H167</f>
        <v>50</v>
      </c>
      <c r="J167" s="273">
        <f aca="true" t="shared" si="31" ref="J167:J172">$F167*I167</f>
        <v>-66650</v>
      </c>
      <c r="K167" s="273">
        <f aca="true" t="shared" si="32" ref="K167:K172">J167/1000000</f>
        <v>-0.06665</v>
      </c>
      <c r="L167" s="330">
        <v>473</v>
      </c>
      <c r="M167" s="331">
        <v>473</v>
      </c>
      <c r="N167" s="273">
        <f aca="true" t="shared" si="33" ref="N167:N172">L167-M167</f>
        <v>0</v>
      </c>
      <c r="O167" s="273">
        <f aca="true" t="shared" si="34" ref="O167:O172">$F167*N167</f>
        <v>0</v>
      </c>
      <c r="P167" s="273">
        <f aca="true" t="shared" si="35" ref="P167:P172">O167/1000000</f>
        <v>0</v>
      </c>
      <c r="Q167" s="465"/>
    </row>
    <row r="168" spans="1:17" ht="18" customHeight="1">
      <c r="A168" s="313">
        <v>22</v>
      </c>
      <c r="B168" s="344" t="s">
        <v>56</v>
      </c>
      <c r="C168" s="324">
        <v>4902565</v>
      </c>
      <c r="D168" s="121" t="s">
        <v>12</v>
      </c>
      <c r="E168" s="93" t="s">
        <v>330</v>
      </c>
      <c r="F168" s="311">
        <v>-100</v>
      </c>
      <c r="G168" s="330">
        <v>2830</v>
      </c>
      <c r="H168" s="331">
        <v>2828</v>
      </c>
      <c r="I168" s="273">
        <f t="shared" si="30"/>
        <v>2</v>
      </c>
      <c r="J168" s="273">
        <f t="shared" si="31"/>
        <v>-200</v>
      </c>
      <c r="K168" s="273">
        <f t="shared" si="32"/>
        <v>-0.0002</v>
      </c>
      <c r="L168" s="330">
        <v>1559</v>
      </c>
      <c r="M168" s="331">
        <v>1559</v>
      </c>
      <c r="N168" s="273">
        <f t="shared" si="33"/>
        <v>0</v>
      </c>
      <c r="O168" s="273">
        <f t="shared" si="34"/>
        <v>0</v>
      </c>
      <c r="P168" s="273">
        <f t="shared" si="35"/>
        <v>0</v>
      </c>
      <c r="Q168" s="465"/>
    </row>
    <row r="169" spans="1:17" ht="18" customHeight="1">
      <c r="A169" s="313">
        <v>23</v>
      </c>
      <c r="B169" s="344" t="s">
        <v>57</v>
      </c>
      <c r="C169" s="324">
        <v>4902523</v>
      </c>
      <c r="D169" s="121" t="s">
        <v>12</v>
      </c>
      <c r="E169" s="93" t="s">
        <v>330</v>
      </c>
      <c r="F169" s="311">
        <v>-100</v>
      </c>
      <c r="G169" s="330">
        <v>999815</v>
      </c>
      <c r="H169" s="331">
        <v>999815</v>
      </c>
      <c r="I169" s="273">
        <f t="shared" si="30"/>
        <v>0</v>
      </c>
      <c r="J169" s="273">
        <f t="shared" si="31"/>
        <v>0</v>
      </c>
      <c r="K169" s="273">
        <f t="shared" si="32"/>
        <v>0</v>
      </c>
      <c r="L169" s="330">
        <v>999943</v>
      </c>
      <c r="M169" s="331">
        <v>999943</v>
      </c>
      <c r="N169" s="273">
        <f t="shared" si="33"/>
        <v>0</v>
      </c>
      <c r="O169" s="273">
        <f t="shared" si="34"/>
        <v>0</v>
      </c>
      <c r="P169" s="273">
        <f t="shared" si="35"/>
        <v>0</v>
      </c>
      <c r="Q169" s="465"/>
    </row>
    <row r="170" spans="1:17" ht="18" customHeight="1">
      <c r="A170" s="313">
        <v>24</v>
      </c>
      <c r="B170" s="344" t="s">
        <v>58</v>
      </c>
      <c r="C170" s="324">
        <v>4902547</v>
      </c>
      <c r="D170" s="121" t="s">
        <v>12</v>
      </c>
      <c r="E170" s="93" t="s">
        <v>330</v>
      </c>
      <c r="F170" s="311">
        <v>-100</v>
      </c>
      <c r="G170" s="330">
        <v>5885</v>
      </c>
      <c r="H170" s="331">
        <v>5885</v>
      </c>
      <c r="I170" s="273">
        <f t="shared" si="30"/>
        <v>0</v>
      </c>
      <c r="J170" s="273">
        <f t="shared" si="31"/>
        <v>0</v>
      </c>
      <c r="K170" s="273">
        <f t="shared" si="32"/>
        <v>0</v>
      </c>
      <c r="L170" s="330">
        <v>8891</v>
      </c>
      <c r="M170" s="331">
        <v>8891</v>
      </c>
      <c r="N170" s="273">
        <f t="shared" si="33"/>
        <v>0</v>
      </c>
      <c r="O170" s="273">
        <f t="shared" si="34"/>
        <v>0</v>
      </c>
      <c r="P170" s="273">
        <f t="shared" si="35"/>
        <v>0</v>
      </c>
      <c r="Q170" s="465"/>
    </row>
    <row r="171" spans="1:17" ht="18" customHeight="1">
      <c r="A171" s="313">
        <v>25</v>
      </c>
      <c r="B171" s="312" t="s">
        <v>59</v>
      </c>
      <c r="C171" s="311">
        <v>4902548</v>
      </c>
      <c r="D171" s="81" t="s">
        <v>12</v>
      </c>
      <c r="E171" s="93" t="s">
        <v>330</v>
      </c>
      <c r="F171" s="733">
        <v>-100</v>
      </c>
      <c r="G171" s="330">
        <v>0</v>
      </c>
      <c r="H171" s="331">
        <v>0</v>
      </c>
      <c r="I171" s="273">
        <f t="shared" si="30"/>
        <v>0</v>
      </c>
      <c r="J171" s="273">
        <f t="shared" si="31"/>
        <v>0</v>
      </c>
      <c r="K171" s="273">
        <f t="shared" si="32"/>
        <v>0</v>
      </c>
      <c r="L171" s="330">
        <v>0</v>
      </c>
      <c r="M171" s="331">
        <v>0</v>
      </c>
      <c r="N171" s="273">
        <f t="shared" si="33"/>
        <v>0</v>
      </c>
      <c r="O171" s="273">
        <f t="shared" si="34"/>
        <v>0</v>
      </c>
      <c r="P171" s="273">
        <f t="shared" si="35"/>
        <v>0</v>
      </c>
      <c r="Q171" s="465"/>
    </row>
    <row r="172" spans="1:17" ht="18" customHeight="1">
      <c r="A172" s="313">
        <v>26</v>
      </c>
      <c r="B172" s="312" t="s">
        <v>60</v>
      </c>
      <c r="C172" s="311">
        <v>4902564</v>
      </c>
      <c r="D172" s="81" t="s">
        <v>12</v>
      </c>
      <c r="E172" s="93" t="s">
        <v>330</v>
      </c>
      <c r="F172" s="311">
        <v>-100</v>
      </c>
      <c r="G172" s="330">
        <v>1052</v>
      </c>
      <c r="H172" s="331">
        <v>807</v>
      </c>
      <c r="I172" s="273">
        <f t="shared" si="30"/>
        <v>245</v>
      </c>
      <c r="J172" s="273">
        <f t="shared" si="31"/>
        <v>-24500</v>
      </c>
      <c r="K172" s="273">
        <f t="shared" si="32"/>
        <v>-0.0245</v>
      </c>
      <c r="L172" s="330">
        <v>1020</v>
      </c>
      <c r="M172" s="331">
        <v>1012</v>
      </c>
      <c r="N172" s="273">
        <f t="shared" si="33"/>
        <v>8</v>
      </c>
      <c r="O172" s="273">
        <f t="shared" si="34"/>
        <v>-800</v>
      </c>
      <c r="P172" s="273">
        <f t="shared" si="35"/>
        <v>-0.0008</v>
      </c>
      <c r="Q172" s="465" t="s">
        <v>460</v>
      </c>
    </row>
    <row r="173" spans="1:17" ht="18" customHeight="1">
      <c r="A173" s="313"/>
      <c r="B173" s="346" t="s">
        <v>75</v>
      </c>
      <c r="C173" s="311"/>
      <c r="D173" s="81"/>
      <c r="E173" s="81"/>
      <c r="F173" s="311"/>
      <c r="G173" s="410"/>
      <c r="H173" s="413"/>
      <c r="I173" s="273"/>
      <c r="J173" s="273"/>
      <c r="K173" s="273"/>
      <c r="L173" s="258"/>
      <c r="M173" s="273"/>
      <c r="N173" s="273"/>
      <c r="O173" s="273"/>
      <c r="P173" s="273"/>
      <c r="Q173" s="465"/>
    </row>
    <row r="174" spans="1:17" ht="18" customHeight="1">
      <c r="A174" s="313">
        <v>29</v>
      </c>
      <c r="B174" s="312" t="s">
        <v>76</v>
      </c>
      <c r="C174" s="311">
        <v>4902577</v>
      </c>
      <c r="D174" s="81" t="s">
        <v>12</v>
      </c>
      <c r="E174" s="93" t="s">
        <v>330</v>
      </c>
      <c r="F174" s="311">
        <v>400</v>
      </c>
      <c r="G174" s="330">
        <v>995632</v>
      </c>
      <c r="H174" s="331">
        <v>995632</v>
      </c>
      <c r="I174" s="273">
        <f>G174-H174</f>
        <v>0</v>
      </c>
      <c r="J174" s="273">
        <f>$F174*I174</f>
        <v>0</v>
      </c>
      <c r="K174" s="273">
        <f>J174/1000000</f>
        <v>0</v>
      </c>
      <c r="L174" s="330">
        <v>62</v>
      </c>
      <c r="M174" s="331">
        <v>61</v>
      </c>
      <c r="N174" s="273">
        <f>L174-M174</f>
        <v>1</v>
      </c>
      <c r="O174" s="273">
        <f>$F174*N174</f>
        <v>400</v>
      </c>
      <c r="P174" s="273">
        <f>O174/1000000</f>
        <v>0.0004</v>
      </c>
      <c r="Q174" s="465"/>
    </row>
    <row r="175" spans="1:17" ht="18" customHeight="1">
      <c r="A175" s="313">
        <v>30</v>
      </c>
      <c r="B175" s="312" t="s">
        <v>77</v>
      </c>
      <c r="C175" s="311">
        <v>4902525</v>
      </c>
      <c r="D175" s="81" t="s">
        <v>12</v>
      </c>
      <c r="E175" s="93" t="s">
        <v>330</v>
      </c>
      <c r="F175" s="311">
        <v>-400</v>
      </c>
      <c r="G175" s="330">
        <v>999977</v>
      </c>
      <c r="H175" s="331">
        <v>999977</v>
      </c>
      <c r="I175" s="273">
        <f>G175-H175</f>
        <v>0</v>
      </c>
      <c r="J175" s="273">
        <f>$F175*I175</f>
        <v>0</v>
      </c>
      <c r="K175" s="273">
        <f>J175/1000000</f>
        <v>0</v>
      </c>
      <c r="L175" s="330">
        <v>999705</v>
      </c>
      <c r="M175" s="331">
        <v>999705</v>
      </c>
      <c r="N175" s="273">
        <f>L175-M175</f>
        <v>0</v>
      </c>
      <c r="O175" s="273">
        <f>$F175*N175</f>
        <v>0</v>
      </c>
      <c r="P175" s="273">
        <f>O175/1000000</f>
        <v>0</v>
      </c>
      <c r="Q175" s="465"/>
    </row>
    <row r="176" spans="1:17" ht="18" customHeight="1">
      <c r="A176" s="311"/>
      <c r="B176" s="336" t="s">
        <v>437</v>
      </c>
      <c r="C176" s="311"/>
      <c r="D176" s="81"/>
      <c r="E176" s="93"/>
      <c r="F176" s="311"/>
      <c r="G176" s="330"/>
      <c r="H176" s="331"/>
      <c r="I176" s="273"/>
      <c r="J176" s="273"/>
      <c r="K176" s="273"/>
      <c r="L176" s="330"/>
      <c r="M176" s="331"/>
      <c r="N176" s="273"/>
      <c r="O176" s="273"/>
      <c r="P176" s="273"/>
      <c r="Q176" s="729"/>
    </row>
    <row r="177" spans="1:17" ht="18" customHeight="1">
      <c r="A177" s="311">
        <v>31</v>
      </c>
      <c r="B177" s="747" t="s">
        <v>436</v>
      </c>
      <c r="C177" s="311">
        <v>5295160</v>
      </c>
      <c r="D177" s="81" t="s">
        <v>12</v>
      </c>
      <c r="E177" s="93" t="s">
        <v>330</v>
      </c>
      <c r="F177" s="311">
        <v>-400</v>
      </c>
      <c r="G177" s="330">
        <v>993861</v>
      </c>
      <c r="H177" s="331">
        <v>993618</v>
      </c>
      <c r="I177" s="273">
        <f>G177-H177</f>
        <v>243</v>
      </c>
      <c r="J177" s="273">
        <f>$F177*I177</f>
        <v>-97200</v>
      </c>
      <c r="K177" s="273">
        <f>J177/1000000</f>
        <v>-0.0972</v>
      </c>
      <c r="L177" s="330">
        <v>2287</v>
      </c>
      <c r="M177" s="331">
        <v>2237</v>
      </c>
      <c r="N177" s="273">
        <f>L177-M177</f>
        <v>50</v>
      </c>
      <c r="O177" s="273">
        <f>$F177*N177</f>
        <v>-20000</v>
      </c>
      <c r="P177" s="273">
        <f>O177/1000000</f>
        <v>-0.02</v>
      </c>
      <c r="Q177" s="729"/>
    </row>
    <row r="178" spans="1:17" ht="18" customHeight="1">
      <c r="A178" s="311"/>
      <c r="B178" s="747"/>
      <c r="C178" s="311"/>
      <c r="D178" s="81"/>
      <c r="E178" s="93"/>
      <c r="F178" s="311">
        <v>-400</v>
      </c>
      <c r="G178" s="330"/>
      <c r="H178" s="331"/>
      <c r="I178" s="273"/>
      <c r="J178" s="273"/>
      <c r="K178" s="273"/>
      <c r="L178" s="330">
        <v>997720</v>
      </c>
      <c r="M178" s="331">
        <v>997551</v>
      </c>
      <c r="N178" s="273">
        <f>L178-M178</f>
        <v>169</v>
      </c>
      <c r="O178" s="273">
        <f>$F178*N178</f>
        <v>-67600</v>
      </c>
      <c r="P178" s="273">
        <f>O178/1000000</f>
        <v>-0.0676</v>
      </c>
      <c r="Q178" s="729"/>
    </row>
    <row r="179" spans="1:17" s="485" customFormat="1" ht="18">
      <c r="A179" s="354"/>
      <c r="B179" s="336" t="s">
        <v>438</v>
      </c>
      <c r="C179" s="302"/>
      <c r="D179" s="121"/>
      <c r="E179" s="93"/>
      <c r="F179" s="324"/>
      <c r="G179" s="330"/>
      <c r="H179" s="331"/>
      <c r="I179" s="311"/>
      <c r="J179" s="311"/>
      <c r="K179" s="311"/>
      <c r="L179" s="330"/>
      <c r="M179" s="331"/>
      <c r="N179" s="311"/>
      <c r="O179" s="311"/>
      <c r="P179" s="311"/>
      <c r="Q179" s="452"/>
    </row>
    <row r="180" spans="1:17" s="485" customFormat="1" ht="18">
      <c r="A180" s="354">
        <v>32</v>
      </c>
      <c r="B180" s="692" t="s">
        <v>444</v>
      </c>
      <c r="C180" s="302">
        <v>4864960</v>
      </c>
      <c r="D180" s="121" t="s">
        <v>12</v>
      </c>
      <c r="E180" s="93" t="s">
        <v>330</v>
      </c>
      <c r="F180" s="324">
        <v>-1000</v>
      </c>
      <c r="G180" s="330">
        <v>999549</v>
      </c>
      <c r="H180" s="331">
        <v>999483</v>
      </c>
      <c r="I180" s="331">
        <f>G180-H180</f>
        <v>66</v>
      </c>
      <c r="J180" s="331">
        <f>$F180*I180</f>
        <v>-66000</v>
      </c>
      <c r="K180" s="332">
        <f>J180/1000000</f>
        <v>-0.066</v>
      </c>
      <c r="L180" s="330">
        <v>2340</v>
      </c>
      <c r="M180" s="331">
        <v>2309</v>
      </c>
      <c r="N180" s="331">
        <f>L180-M180</f>
        <v>31</v>
      </c>
      <c r="O180" s="331">
        <f>$F180*N180</f>
        <v>-31000</v>
      </c>
      <c r="P180" s="332">
        <f>O180/1000000</f>
        <v>-0.031</v>
      </c>
      <c r="Q180" s="452"/>
    </row>
    <row r="181" spans="1:17" ht="18">
      <c r="A181" s="354">
        <v>33</v>
      </c>
      <c r="B181" s="692" t="s">
        <v>445</v>
      </c>
      <c r="C181" s="302">
        <v>5128441</v>
      </c>
      <c r="D181" s="121" t="s">
        <v>12</v>
      </c>
      <c r="E181" s="93" t="s">
        <v>330</v>
      </c>
      <c r="F181" s="536">
        <v>-750</v>
      </c>
      <c r="G181" s="330">
        <v>1293</v>
      </c>
      <c r="H181" s="331">
        <v>1282</v>
      </c>
      <c r="I181" s="331">
        <f>G181-H181</f>
        <v>11</v>
      </c>
      <c r="J181" s="331">
        <f>$F181*I181</f>
        <v>-8250</v>
      </c>
      <c r="K181" s="332">
        <f>J181/1000000</f>
        <v>-0.00825</v>
      </c>
      <c r="L181" s="330">
        <v>3006</v>
      </c>
      <c r="M181" s="331">
        <v>2591</v>
      </c>
      <c r="N181" s="331">
        <f>L181-M181</f>
        <v>415</v>
      </c>
      <c r="O181" s="331">
        <f>$F181*N181</f>
        <v>-311250</v>
      </c>
      <c r="P181" s="332">
        <f>O181/1000000</f>
        <v>-0.31125</v>
      </c>
      <c r="Q181" s="452"/>
    </row>
    <row r="182" spans="1:17" ht="18" customHeight="1" thickBot="1">
      <c r="A182" s="311"/>
      <c r="B182" s="312"/>
      <c r="C182" s="311"/>
      <c r="D182" s="81"/>
      <c r="E182" s="93"/>
      <c r="F182" s="311"/>
      <c r="G182" s="330"/>
      <c r="H182" s="331"/>
      <c r="I182" s="273"/>
      <c r="J182" s="273"/>
      <c r="K182" s="273"/>
      <c r="L182" s="330"/>
      <c r="M182" s="331"/>
      <c r="N182" s="273"/>
      <c r="O182" s="273"/>
      <c r="P182" s="273"/>
      <c r="Q182" s="729"/>
    </row>
    <row r="183" s="547" customFormat="1" ht="15" customHeight="1"/>
    <row r="185" spans="1:16" ht="20.25">
      <c r="A185" s="306" t="s">
        <v>297</v>
      </c>
      <c r="K185" s="585">
        <f>SUM(K134:K183)</f>
        <v>-0.4531</v>
      </c>
      <c r="P185" s="585">
        <f>SUM(P134:P183)</f>
        <v>-1.5113128899999997</v>
      </c>
    </row>
    <row r="186" spans="1:16" ht="12.75">
      <c r="A186" s="56"/>
      <c r="K186" s="536"/>
      <c r="P186" s="536"/>
    </row>
    <row r="187" spans="1:16" ht="12.75">
      <c r="A187" s="56"/>
      <c r="K187" s="536"/>
      <c r="P187" s="536"/>
    </row>
    <row r="188" spans="1:17" ht="18">
      <c r="A188" s="56"/>
      <c r="K188" s="536"/>
      <c r="P188" s="536"/>
      <c r="Q188" s="581" t="str">
        <f>NDPL!$Q$1</f>
        <v>AUGUST-2019</v>
      </c>
    </row>
    <row r="189" spans="1:16" ht="12.75">
      <c r="A189" s="56"/>
      <c r="K189" s="536"/>
      <c r="P189" s="536"/>
    </row>
    <row r="190" spans="1:16" ht="12.75">
      <c r="A190" s="56"/>
      <c r="K190" s="536"/>
      <c r="P190" s="536"/>
    </row>
    <row r="191" spans="1:16" ht="12.75">
      <c r="A191" s="56"/>
      <c r="K191" s="536"/>
      <c r="P191" s="536"/>
    </row>
    <row r="192" spans="1:11" ht="13.5" thickBot="1">
      <c r="A192" s="2"/>
      <c r="B192" s="7"/>
      <c r="C192" s="7"/>
      <c r="D192" s="52"/>
      <c r="E192" s="52"/>
      <c r="F192" s="20"/>
      <c r="G192" s="20"/>
      <c r="H192" s="20"/>
      <c r="I192" s="20"/>
      <c r="J192" s="20"/>
      <c r="K192" s="53"/>
    </row>
    <row r="193" spans="1:17" ht="27.75">
      <c r="A193" s="398" t="s">
        <v>186</v>
      </c>
      <c r="B193" s="140"/>
      <c r="C193" s="136"/>
      <c r="D193" s="136"/>
      <c r="E193" s="136"/>
      <c r="F193" s="183"/>
      <c r="G193" s="183"/>
      <c r="H193" s="183"/>
      <c r="I193" s="183"/>
      <c r="J193" s="183"/>
      <c r="K193" s="184"/>
      <c r="L193" s="547"/>
      <c r="M193" s="547"/>
      <c r="N193" s="547"/>
      <c r="O193" s="547"/>
      <c r="P193" s="547"/>
      <c r="Q193" s="548"/>
    </row>
    <row r="194" spans="1:17" ht="24.75" customHeight="1">
      <c r="A194" s="397" t="s">
        <v>299</v>
      </c>
      <c r="B194" s="54"/>
      <c r="C194" s="54"/>
      <c r="D194" s="54"/>
      <c r="E194" s="54"/>
      <c r="F194" s="54"/>
      <c r="G194" s="54"/>
      <c r="H194" s="54"/>
      <c r="I194" s="54"/>
      <c r="J194" s="54"/>
      <c r="K194" s="396">
        <f>K128</f>
        <v>-6.110299040000001</v>
      </c>
      <c r="L194" s="283"/>
      <c r="M194" s="283"/>
      <c r="N194" s="283"/>
      <c r="O194" s="283"/>
      <c r="P194" s="396">
        <f>P128</f>
        <v>6.279630640000001</v>
      </c>
      <c r="Q194" s="549"/>
    </row>
    <row r="195" spans="1:17" ht="24.75" customHeight="1">
      <c r="A195" s="397" t="s">
        <v>298</v>
      </c>
      <c r="B195" s="54"/>
      <c r="C195" s="54"/>
      <c r="D195" s="54"/>
      <c r="E195" s="54"/>
      <c r="F195" s="54"/>
      <c r="G195" s="54"/>
      <c r="H195" s="54"/>
      <c r="I195" s="54"/>
      <c r="J195" s="54"/>
      <c r="K195" s="396">
        <f>K185</f>
        <v>-0.4531</v>
      </c>
      <c r="L195" s="283"/>
      <c r="M195" s="283"/>
      <c r="N195" s="283"/>
      <c r="O195" s="283"/>
      <c r="P195" s="396">
        <f>P185</f>
        <v>-1.5113128899999997</v>
      </c>
      <c r="Q195" s="549"/>
    </row>
    <row r="196" spans="1:17" ht="24.75" customHeight="1">
      <c r="A196" s="397" t="s">
        <v>300</v>
      </c>
      <c r="B196" s="54"/>
      <c r="C196" s="54"/>
      <c r="D196" s="54"/>
      <c r="E196" s="54"/>
      <c r="F196" s="54"/>
      <c r="G196" s="54"/>
      <c r="H196" s="54"/>
      <c r="I196" s="54"/>
      <c r="J196" s="54"/>
      <c r="K196" s="396">
        <f>'ROHTAK ROAD'!K41</f>
        <v>0.10896249999999998</v>
      </c>
      <c r="L196" s="283"/>
      <c r="M196" s="283"/>
      <c r="N196" s="283"/>
      <c r="O196" s="283"/>
      <c r="P196" s="396">
        <f>'ROHTAK ROAD'!P41</f>
        <v>0.048187499999999994</v>
      </c>
      <c r="Q196" s="549"/>
    </row>
    <row r="197" spans="1:17" ht="24.75" customHeight="1">
      <c r="A197" s="397" t="s">
        <v>301</v>
      </c>
      <c r="B197" s="54"/>
      <c r="C197" s="54"/>
      <c r="D197" s="54"/>
      <c r="E197" s="54"/>
      <c r="F197" s="54"/>
      <c r="G197" s="54"/>
      <c r="H197" s="54"/>
      <c r="I197" s="54"/>
      <c r="J197" s="54"/>
      <c r="K197" s="396">
        <f>-MES!K35</f>
        <v>-0.007475000000000001</v>
      </c>
      <c r="L197" s="283"/>
      <c r="M197" s="283"/>
      <c r="N197" s="283"/>
      <c r="O197" s="283"/>
      <c r="P197" s="396">
        <f>-MES!P35</f>
        <v>-0.35309999999999997</v>
      </c>
      <c r="Q197" s="549"/>
    </row>
    <row r="198" spans="1:17" ht="29.25" customHeight="1" thickBot="1">
      <c r="A198" s="399" t="s">
        <v>187</v>
      </c>
      <c r="B198" s="185"/>
      <c r="C198" s="186"/>
      <c r="D198" s="186"/>
      <c r="E198" s="186"/>
      <c r="F198" s="186"/>
      <c r="G198" s="186"/>
      <c r="H198" s="186"/>
      <c r="I198" s="186"/>
      <c r="J198" s="186"/>
      <c r="K198" s="400">
        <f>SUM(K194:K197)</f>
        <v>-6.461911540000002</v>
      </c>
      <c r="L198" s="590"/>
      <c r="M198" s="590"/>
      <c r="N198" s="590"/>
      <c r="O198" s="590"/>
      <c r="P198" s="400">
        <f>SUM(P194:P197)</f>
        <v>4.463405250000001</v>
      </c>
      <c r="Q198" s="551"/>
    </row>
    <row r="203" ht="13.5" thickBot="1"/>
    <row r="204" spans="1:17" ht="12.75">
      <c r="A204" s="552"/>
      <c r="B204" s="553"/>
      <c r="C204" s="553"/>
      <c r="D204" s="553"/>
      <c r="E204" s="553"/>
      <c r="F204" s="553"/>
      <c r="G204" s="553"/>
      <c r="H204" s="547"/>
      <c r="I204" s="547"/>
      <c r="J204" s="547"/>
      <c r="K204" s="547"/>
      <c r="L204" s="547"/>
      <c r="M204" s="547"/>
      <c r="N204" s="547"/>
      <c r="O204" s="547"/>
      <c r="P204" s="547"/>
      <c r="Q204" s="548"/>
    </row>
    <row r="205" spans="1:17" ht="26.25">
      <c r="A205" s="591" t="s">
        <v>311</v>
      </c>
      <c r="B205" s="555"/>
      <c r="C205" s="555"/>
      <c r="D205" s="555"/>
      <c r="E205" s="555"/>
      <c r="F205" s="555"/>
      <c r="G205" s="555"/>
      <c r="H205" s="485"/>
      <c r="I205" s="485"/>
      <c r="J205" s="485"/>
      <c r="K205" s="485"/>
      <c r="L205" s="485"/>
      <c r="M205" s="485"/>
      <c r="N205" s="485"/>
      <c r="O205" s="485"/>
      <c r="P205" s="485"/>
      <c r="Q205" s="549"/>
    </row>
    <row r="206" spans="1:17" ht="12.75">
      <c r="A206" s="556"/>
      <c r="B206" s="555"/>
      <c r="C206" s="555"/>
      <c r="D206" s="555"/>
      <c r="E206" s="555"/>
      <c r="F206" s="555"/>
      <c r="G206" s="555"/>
      <c r="H206" s="485"/>
      <c r="I206" s="485"/>
      <c r="J206" s="485"/>
      <c r="K206" s="485"/>
      <c r="L206" s="485"/>
      <c r="M206" s="485"/>
      <c r="N206" s="485"/>
      <c r="O206" s="485"/>
      <c r="P206" s="485"/>
      <c r="Q206" s="549"/>
    </row>
    <row r="207" spans="1:17" ht="15.75">
      <c r="A207" s="557"/>
      <c r="B207" s="558"/>
      <c r="C207" s="558"/>
      <c r="D207" s="558"/>
      <c r="E207" s="558"/>
      <c r="F207" s="558"/>
      <c r="G207" s="558"/>
      <c r="H207" s="485"/>
      <c r="I207" s="485"/>
      <c r="J207" s="485"/>
      <c r="K207" s="559" t="s">
        <v>323</v>
      </c>
      <c r="L207" s="485"/>
      <c r="M207" s="485"/>
      <c r="N207" s="485"/>
      <c r="O207" s="485"/>
      <c r="P207" s="559" t="s">
        <v>324</v>
      </c>
      <c r="Q207" s="549"/>
    </row>
    <row r="208" spans="1:17" ht="12.75">
      <c r="A208" s="560"/>
      <c r="B208" s="93"/>
      <c r="C208" s="93"/>
      <c r="D208" s="93"/>
      <c r="E208" s="93"/>
      <c r="F208" s="93"/>
      <c r="G208" s="93"/>
      <c r="H208" s="485"/>
      <c r="I208" s="485"/>
      <c r="J208" s="485"/>
      <c r="K208" s="485"/>
      <c r="L208" s="485"/>
      <c r="M208" s="485"/>
      <c r="N208" s="485"/>
      <c r="O208" s="485"/>
      <c r="P208" s="485"/>
      <c r="Q208" s="549"/>
    </row>
    <row r="209" spans="1:17" ht="12.75">
      <c r="A209" s="560"/>
      <c r="B209" s="93"/>
      <c r="C209" s="93"/>
      <c r="D209" s="93"/>
      <c r="E209" s="93"/>
      <c r="F209" s="93"/>
      <c r="G209" s="93"/>
      <c r="H209" s="485"/>
      <c r="I209" s="485"/>
      <c r="J209" s="485"/>
      <c r="K209" s="485"/>
      <c r="L209" s="485"/>
      <c r="M209" s="485"/>
      <c r="N209" s="485"/>
      <c r="O209" s="485"/>
      <c r="P209" s="485"/>
      <c r="Q209" s="549"/>
    </row>
    <row r="210" spans="1:17" ht="23.25">
      <c r="A210" s="592" t="s">
        <v>314</v>
      </c>
      <c r="B210" s="562"/>
      <c r="C210" s="562"/>
      <c r="D210" s="563"/>
      <c r="E210" s="563"/>
      <c r="F210" s="564"/>
      <c r="G210" s="563"/>
      <c r="H210" s="485"/>
      <c r="I210" s="485"/>
      <c r="J210" s="485"/>
      <c r="K210" s="593">
        <f>K198</f>
        <v>-6.461911540000002</v>
      </c>
      <c r="L210" s="594" t="s">
        <v>312</v>
      </c>
      <c r="M210" s="595"/>
      <c r="N210" s="595"/>
      <c r="O210" s="595"/>
      <c r="P210" s="593">
        <f>P198</f>
        <v>4.463405250000001</v>
      </c>
      <c r="Q210" s="596" t="s">
        <v>312</v>
      </c>
    </row>
    <row r="211" spans="1:17" ht="23.25">
      <c r="A211" s="567"/>
      <c r="B211" s="568"/>
      <c r="C211" s="568"/>
      <c r="D211" s="555"/>
      <c r="E211" s="555"/>
      <c r="F211" s="569"/>
      <c r="G211" s="555"/>
      <c r="H211" s="485"/>
      <c r="I211" s="485"/>
      <c r="J211" s="485"/>
      <c r="K211" s="595"/>
      <c r="L211" s="597"/>
      <c r="M211" s="595"/>
      <c r="N211" s="595"/>
      <c r="O211" s="595"/>
      <c r="P211" s="595"/>
      <c r="Q211" s="598"/>
    </row>
    <row r="212" spans="1:17" ht="23.25">
      <c r="A212" s="599" t="s">
        <v>313</v>
      </c>
      <c r="B212" s="44"/>
      <c r="C212" s="44"/>
      <c r="D212" s="555"/>
      <c r="E212" s="555"/>
      <c r="F212" s="572"/>
      <c r="G212" s="563"/>
      <c r="H212" s="485"/>
      <c r="I212" s="485"/>
      <c r="J212" s="485"/>
      <c r="K212" s="595">
        <f>'STEPPED UP GENCO'!K43</f>
        <v>-1.9562056057000001</v>
      </c>
      <c r="L212" s="594" t="s">
        <v>312</v>
      </c>
      <c r="M212" s="595"/>
      <c r="N212" s="595"/>
      <c r="O212" s="595"/>
      <c r="P212" s="593">
        <f>'STEPPED UP GENCO'!P43</f>
        <v>0.1469561729</v>
      </c>
      <c r="Q212" s="596" t="s">
        <v>312</v>
      </c>
    </row>
    <row r="213" spans="1:17" ht="15">
      <c r="A213" s="573"/>
      <c r="B213" s="485"/>
      <c r="C213" s="485"/>
      <c r="D213" s="485"/>
      <c r="E213" s="485"/>
      <c r="F213" s="485"/>
      <c r="G213" s="485"/>
      <c r="H213" s="485"/>
      <c r="I213" s="485"/>
      <c r="J213" s="485"/>
      <c r="K213" s="485"/>
      <c r="L213" s="268"/>
      <c r="M213" s="485"/>
      <c r="N213" s="485"/>
      <c r="O213" s="485"/>
      <c r="P213" s="485"/>
      <c r="Q213" s="600"/>
    </row>
    <row r="214" spans="1:17" ht="15">
      <c r="A214" s="573"/>
      <c r="B214" s="485"/>
      <c r="C214" s="485"/>
      <c r="D214" s="485"/>
      <c r="E214" s="485"/>
      <c r="F214" s="485"/>
      <c r="G214" s="485"/>
      <c r="H214" s="485"/>
      <c r="I214" s="485"/>
      <c r="J214" s="485"/>
      <c r="K214" s="485"/>
      <c r="L214" s="268"/>
      <c r="M214" s="485"/>
      <c r="N214" s="485"/>
      <c r="O214" s="485"/>
      <c r="P214" s="485"/>
      <c r="Q214" s="600"/>
    </row>
    <row r="215" spans="1:17" ht="15">
      <c r="A215" s="573"/>
      <c r="B215" s="485"/>
      <c r="C215" s="485"/>
      <c r="D215" s="485"/>
      <c r="E215" s="485"/>
      <c r="F215" s="485"/>
      <c r="G215" s="485"/>
      <c r="H215" s="485"/>
      <c r="I215" s="485"/>
      <c r="J215" s="485"/>
      <c r="K215" s="485"/>
      <c r="L215" s="268"/>
      <c r="M215" s="485"/>
      <c r="N215" s="485"/>
      <c r="O215" s="485"/>
      <c r="P215" s="485"/>
      <c r="Q215" s="600"/>
    </row>
    <row r="216" spans="1:17" ht="23.25">
      <c r="A216" s="573"/>
      <c r="B216" s="485"/>
      <c r="C216" s="485"/>
      <c r="D216" s="485"/>
      <c r="E216" s="485"/>
      <c r="F216" s="485"/>
      <c r="G216" s="485"/>
      <c r="H216" s="562"/>
      <c r="I216" s="562"/>
      <c r="J216" s="601" t="s">
        <v>315</v>
      </c>
      <c r="K216" s="602">
        <f>SUM(K210:K215)</f>
        <v>-8.418117145700002</v>
      </c>
      <c r="L216" s="601" t="s">
        <v>312</v>
      </c>
      <c r="M216" s="595"/>
      <c r="N216" s="595"/>
      <c r="O216" s="595"/>
      <c r="P216" s="602">
        <f>SUM(P210:P215)</f>
        <v>4.610361422900001</v>
      </c>
      <c r="Q216" s="601" t="s">
        <v>312</v>
      </c>
    </row>
    <row r="217" spans="1:17" ht="13.5" thickBot="1">
      <c r="A217" s="574"/>
      <c r="B217" s="550"/>
      <c r="C217" s="550"/>
      <c r="D217" s="550"/>
      <c r="E217" s="550"/>
      <c r="F217" s="550"/>
      <c r="G217" s="550"/>
      <c r="H217" s="550"/>
      <c r="I217" s="550"/>
      <c r="J217" s="550"/>
      <c r="K217" s="550"/>
      <c r="L217" s="550"/>
      <c r="M217" s="550"/>
      <c r="N217" s="550"/>
      <c r="O217" s="550"/>
      <c r="P217" s="550"/>
      <c r="Q217" s="551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62" max="255" man="1"/>
    <brk id="129" max="18" man="1"/>
    <brk id="185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7"/>
  <sheetViews>
    <sheetView view="pageBreakPreview" zoomScale="85" zoomScaleNormal="70" zoomScaleSheetLayoutView="85" zoomScalePageLayoutView="50" workbookViewId="0" topLeftCell="A1">
      <selection activeCell="Q48" sqref="Q48"/>
    </sheetView>
  </sheetViews>
  <sheetFormatPr defaultColWidth="9.140625" defaultRowHeight="12.75"/>
  <cols>
    <col min="1" max="1" width="5.140625" style="448" customWidth="1"/>
    <col min="2" max="2" width="20.8515625" style="448" customWidth="1"/>
    <col min="3" max="3" width="11.28125" style="448" customWidth="1"/>
    <col min="4" max="4" width="9.140625" style="448" customWidth="1"/>
    <col min="5" max="5" width="14.421875" style="448" customWidth="1"/>
    <col min="6" max="6" width="7.00390625" style="448" customWidth="1"/>
    <col min="7" max="7" width="11.421875" style="448" customWidth="1"/>
    <col min="8" max="8" width="13.00390625" style="448" customWidth="1"/>
    <col min="9" max="9" width="9.00390625" style="448" customWidth="1"/>
    <col min="10" max="10" width="12.28125" style="448" customWidth="1"/>
    <col min="11" max="12" width="12.8515625" style="448" customWidth="1"/>
    <col min="13" max="13" width="13.28125" style="448" customWidth="1"/>
    <col min="14" max="14" width="11.421875" style="448" customWidth="1"/>
    <col min="15" max="15" width="13.140625" style="448" customWidth="1"/>
    <col min="16" max="16" width="14.7109375" style="448" customWidth="1"/>
    <col min="17" max="17" width="15.00390625" style="448" customWidth="1"/>
    <col min="18" max="18" width="0.13671875" style="448" customWidth="1"/>
    <col min="19" max="19" width="1.57421875" style="448" hidden="1" customWidth="1"/>
    <col min="20" max="20" width="9.140625" style="448" hidden="1" customWidth="1"/>
    <col min="21" max="21" width="4.28125" style="448" hidden="1" customWidth="1"/>
    <col min="22" max="22" width="4.00390625" style="448" hidden="1" customWidth="1"/>
    <col min="23" max="23" width="3.8515625" style="448" hidden="1" customWidth="1"/>
    <col min="24" max="16384" width="9.140625" style="448" customWidth="1"/>
  </cols>
  <sheetData>
    <row r="1" spans="1:17" ht="23.25" customHeight="1">
      <c r="A1" s="1" t="s">
        <v>223</v>
      </c>
      <c r="Q1" s="500" t="str">
        <f>NDPL!Q1</f>
        <v>AUGUST-2019</v>
      </c>
    </row>
    <row r="2" ht="18.75" customHeight="1">
      <c r="A2" s="78" t="s">
        <v>224</v>
      </c>
    </row>
    <row r="3" ht="23.25">
      <c r="A3" s="178" t="s">
        <v>202</v>
      </c>
    </row>
    <row r="4" spans="1:16" ht="24" thickBot="1">
      <c r="A4" s="387" t="s">
        <v>203</v>
      </c>
      <c r="G4" s="485"/>
      <c r="H4" s="485"/>
      <c r="I4" s="45" t="s">
        <v>379</v>
      </c>
      <c r="J4" s="485"/>
      <c r="K4" s="485"/>
      <c r="L4" s="485"/>
      <c r="M4" s="485"/>
      <c r="N4" s="45" t="s">
        <v>380</v>
      </c>
      <c r="O4" s="485"/>
      <c r="P4" s="485"/>
    </row>
    <row r="5" spans="1:17" ht="62.25" customHeight="1" thickBot="1" thickTop="1">
      <c r="A5" s="506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tr">
        <f>NDPL!G5</f>
        <v>FINAL READING 31/08/2019</v>
      </c>
      <c r="H5" s="508" t="str">
        <f>NDPL!H5</f>
        <v>INTIAL READING 01/08/2019</v>
      </c>
      <c r="I5" s="508" t="s">
        <v>4</v>
      </c>
      <c r="J5" s="508" t="s">
        <v>5</v>
      </c>
      <c r="K5" s="508" t="s">
        <v>6</v>
      </c>
      <c r="L5" s="506" t="str">
        <f>NDPL!G5</f>
        <v>FINAL READING 31/08/2019</v>
      </c>
      <c r="M5" s="508" t="str">
        <f>NDPL!H5</f>
        <v>INTIAL READING 01/08/2019</v>
      </c>
      <c r="N5" s="508" t="s">
        <v>4</v>
      </c>
      <c r="O5" s="508" t="s">
        <v>5</v>
      </c>
      <c r="P5" s="508" t="s">
        <v>6</v>
      </c>
      <c r="Q5" s="509" t="s">
        <v>293</v>
      </c>
    </row>
    <row r="6" ht="14.25" thickBot="1" thickTop="1"/>
    <row r="7" spans="1:17" ht="18" customHeight="1" thickTop="1">
      <c r="A7" s="152"/>
      <c r="B7" s="153" t="s">
        <v>188</v>
      </c>
      <c r="C7" s="154"/>
      <c r="D7" s="154"/>
      <c r="E7" s="154"/>
      <c r="F7" s="154"/>
      <c r="G7" s="59"/>
      <c r="H7" s="603"/>
      <c r="I7" s="604"/>
      <c r="J7" s="604"/>
      <c r="K7" s="604"/>
      <c r="L7" s="605"/>
      <c r="M7" s="603"/>
      <c r="N7" s="603"/>
      <c r="O7" s="603"/>
      <c r="P7" s="603"/>
      <c r="Q7" s="535"/>
    </row>
    <row r="8" spans="1:17" ht="18" customHeight="1">
      <c r="A8" s="155"/>
      <c r="B8" s="156" t="s">
        <v>107</v>
      </c>
      <c r="C8" s="157"/>
      <c r="D8" s="158"/>
      <c r="E8" s="159"/>
      <c r="F8" s="160"/>
      <c r="G8" s="63"/>
      <c r="H8" s="606"/>
      <c r="I8" s="416"/>
      <c r="J8" s="416"/>
      <c r="K8" s="416"/>
      <c r="L8" s="607"/>
      <c r="M8" s="606"/>
      <c r="N8" s="389"/>
      <c r="O8" s="389"/>
      <c r="P8" s="389"/>
      <c r="Q8" s="452"/>
    </row>
    <row r="9" spans="1:17" ht="18">
      <c r="A9" s="155">
        <v>1</v>
      </c>
      <c r="B9" s="156" t="s">
        <v>108</v>
      </c>
      <c r="C9" s="157">
        <v>4865107</v>
      </c>
      <c r="D9" s="161" t="s">
        <v>12</v>
      </c>
      <c r="E9" s="249" t="s">
        <v>330</v>
      </c>
      <c r="F9" s="162">
        <v>266.67</v>
      </c>
      <c r="G9" s="440">
        <v>2913</v>
      </c>
      <c r="H9" s="466">
        <v>2908</v>
      </c>
      <c r="I9" s="416">
        <f aca="true" t="shared" si="0" ref="I9:I18">G9-H9</f>
        <v>5</v>
      </c>
      <c r="J9" s="416">
        <f aca="true" t="shared" si="1" ref="J9:J17">$F9*I9</f>
        <v>1333.3500000000001</v>
      </c>
      <c r="K9" s="416">
        <f aca="true" t="shared" si="2" ref="K9:K17">J9/1000000</f>
        <v>0.00133335</v>
      </c>
      <c r="L9" s="440">
        <v>2154</v>
      </c>
      <c r="M9" s="466">
        <v>2135</v>
      </c>
      <c r="N9" s="416">
        <f aca="true" t="shared" si="3" ref="N9:N18">L9-M9</f>
        <v>19</v>
      </c>
      <c r="O9" s="416">
        <f aca="true" t="shared" si="4" ref="O9:O17">$F9*N9</f>
        <v>5066.7300000000005</v>
      </c>
      <c r="P9" s="416">
        <f aca="true" t="shared" si="5" ref="P9:P17">O9/1000000</f>
        <v>0.00506673</v>
      </c>
      <c r="Q9" s="481"/>
    </row>
    <row r="10" spans="1:17" ht="18" customHeight="1">
      <c r="A10" s="155">
        <v>2</v>
      </c>
      <c r="B10" s="156" t="s">
        <v>109</v>
      </c>
      <c r="C10" s="157">
        <v>4865137</v>
      </c>
      <c r="D10" s="161" t="s">
        <v>12</v>
      </c>
      <c r="E10" s="249" t="s">
        <v>330</v>
      </c>
      <c r="F10" s="162">
        <v>100</v>
      </c>
      <c r="G10" s="330">
        <v>91815</v>
      </c>
      <c r="H10" s="267">
        <v>90988</v>
      </c>
      <c r="I10" s="416">
        <f t="shared" si="0"/>
        <v>827</v>
      </c>
      <c r="J10" s="416">
        <f t="shared" si="1"/>
        <v>82700</v>
      </c>
      <c r="K10" s="416">
        <f t="shared" si="2"/>
        <v>0.0827</v>
      </c>
      <c r="L10" s="440">
        <v>151965</v>
      </c>
      <c r="M10" s="466">
        <v>151729</v>
      </c>
      <c r="N10" s="413">
        <f t="shared" si="3"/>
        <v>236</v>
      </c>
      <c r="O10" s="413">
        <f t="shared" si="4"/>
        <v>23600</v>
      </c>
      <c r="P10" s="413">
        <f t="shared" si="5"/>
        <v>0.0236</v>
      </c>
      <c r="Q10" s="452"/>
    </row>
    <row r="11" spans="1:17" ht="18">
      <c r="A11" s="155">
        <v>3</v>
      </c>
      <c r="B11" s="156" t="s">
        <v>110</v>
      </c>
      <c r="C11" s="157">
        <v>4865136</v>
      </c>
      <c r="D11" s="161" t="s">
        <v>12</v>
      </c>
      <c r="E11" s="249" t="s">
        <v>330</v>
      </c>
      <c r="F11" s="162">
        <v>200</v>
      </c>
      <c r="G11" s="440">
        <v>994338</v>
      </c>
      <c r="H11" s="466">
        <v>994381</v>
      </c>
      <c r="I11" s="416">
        <f t="shared" si="0"/>
        <v>-43</v>
      </c>
      <c r="J11" s="416">
        <f t="shared" si="1"/>
        <v>-8600</v>
      </c>
      <c r="K11" s="416">
        <f t="shared" si="2"/>
        <v>-0.0086</v>
      </c>
      <c r="L11" s="440">
        <v>999292</v>
      </c>
      <c r="M11" s="466">
        <v>999266</v>
      </c>
      <c r="N11" s="416">
        <f t="shared" si="3"/>
        <v>26</v>
      </c>
      <c r="O11" s="416">
        <f t="shared" si="4"/>
        <v>5200</v>
      </c>
      <c r="P11" s="416">
        <f t="shared" si="5"/>
        <v>0.0052</v>
      </c>
      <c r="Q11" s="610"/>
    </row>
    <row r="12" spans="1:17" ht="18">
      <c r="A12" s="155">
        <v>4</v>
      </c>
      <c r="B12" s="156" t="s">
        <v>111</v>
      </c>
      <c r="C12" s="157">
        <v>5295200</v>
      </c>
      <c r="D12" s="161" t="s">
        <v>12</v>
      </c>
      <c r="E12" s="249" t="s">
        <v>330</v>
      </c>
      <c r="F12" s="162">
        <v>200</v>
      </c>
      <c r="G12" s="440">
        <v>64889</v>
      </c>
      <c r="H12" s="466">
        <v>63540</v>
      </c>
      <c r="I12" s="416">
        <f t="shared" si="0"/>
        <v>1349</v>
      </c>
      <c r="J12" s="416">
        <f t="shared" si="1"/>
        <v>269800</v>
      </c>
      <c r="K12" s="416">
        <f t="shared" si="2"/>
        <v>0.2698</v>
      </c>
      <c r="L12" s="440">
        <v>132546</v>
      </c>
      <c r="M12" s="466">
        <v>132360</v>
      </c>
      <c r="N12" s="413">
        <f t="shared" si="3"/>
        <v>186</v>
      </c>
      <c r="O12" s="413">
        <f t="shared" si="4"/>
        <v>37200</v>
      </c>
      <c r="P12" s="413">
        <f t="shared" si="5"/>
        <v>0.0372</v>
      </c>
      <c r="Q12" s="684"/>
    </row>
    <row r="13" spans="1:17" ht="18" customHeight="1">
      <c r="A13" s="155">
        <v>5</v>
      </c>
      <c r="B13" s="156" t="s">
        <v>112</v>
      </c>
      <c r="C13" s="157">
        <v>4864968</v>
      </c>
      <c r="D13" s="161" t="s">
        <v>12</v>
      </c>
      <c r="E13" s="249" t="s">
        <v>330</v>
      </c>
      <c r="F13" s="162">
        <v>800</v>
      </c>
      <c r="G13" s="440">
        <v>696</v>
      </c>
      <c r="H13" s="466">
        <v>687</v>
      </c>
      <c r="I13" s="416">
        <f t="shared" si="0"/>
        <v>9</v>
      </c>
      <c r="J13" s="416">
        <f>$F13*I13</f>
        <v>7200</v>
      </c>
      <c r="K13" s="416">
        <f>J13/1000000</f>
        <v>0.0072</v>
      </c>
      <c r="L13" s="440">
        <v>1993</v>
      </c>
      <c r="M13" s="466">
        <v>1448</v>
      </c>
      <c r="N13" s="413">
        <f t="shared" si="3"/>
        <v>545</v>
      </c>
      <c r="O13" s="413">
        <f>$F13*N13</f>
        <v>436000</v>
      </c>
      <c r="P13" s="413">
        <f>O13/1000000</f>
        <v>0.436</v>
      </c>
      <c r="Q13" s="790"/>
    </row>
    <row r="14" spans="1:17" ht="18" customHeight="1">
      <c r="A14" s="155">
        <v>6</v>
      </c>
      <c r="B14" s="156" t="s">
        <v>355</v>
      </c>
      <c r="C14" s="157">
        <v>4865004</v>
      </c>
      <c r="D14" s="161" t="s">
        <v>12</v>
      </c>
      <c r="E14" s="249" t="s">
        <v>330</v>
      </c>
      <c r="F14" s="162">
        <v>800</v>
      </c>
      <c r="G14" s="440">
        <v>3211</v>
      </c>
      <c r="H14" s="466">
        <v>3199</v>
      </c>
      <c r="I14" s="416">
        <f t="shared" si="0"/>
        <v>12</v>
      </c>
      <c r="J14" s="416">
        <f t="shared" si="1"/>
        <v>9600</v>
      </c>
      <c r="K14" s="416">
        <f t="shared" si="2"/>
        <v>0.0096</v>
      </c>
      <c r="L14" s="440">
        <v>1003</v>
      </c>
      <c r="M14" s="466">
        <v>792</v>
      </c>
      <c r="N14" s="413">
        <f t="shared" si="3"/>
        <v>211</v>
      </c>
      <c r="O14" s="413">
        <f t="shared" si="4"/>
        <v>168800</v>
      </c>
      <c r="P14" s="413">
        <f t="shared" si="5"/>
        <v>0.1688</v>
      </c>
      <c r="Q14" s="481"/>
    </row>
    <row r="15" spans="1:17" ht="18" customHeight="1">
      <c r="A15" s="155">
        <v>7</v>
      </c>
      <c r="B15" s="351" t="s">
        <v>377</v>
      </c>
      <c r="C15" s="354">
        <v>4865050</v>
      </c>
      <c r="D15" s="161" t="s">
        <v>12</v>
      </c>
      <c r="E15" s="249" t="s">
        <v>330</v>
      </c>
      <c r="F15" s="360">
        <v>800</v>
      </c>
      <c r="G15" s="440">
        <v>999992</v>
      </c>
      <c r="H15" s="466">
        <v>1000000</v>
      </c>
      <c r="I15" s="416">
        <f t="shared" si="0"/>
        <v>-8</v>
      </c>
      <c r="J15" s="416">
        <f>$F15*I15</f>
        <v>-6400</v>
      </c>
      <c r="K15" s="416">
        <f>J15/1000000</f>
        <v>-0.0064</v>
      </c>
      <c r="L15" s="440">
        <v>999346</v>
      </c>
      <c r="M15" s="466">
        <v>999600</v>
      </c>
      <c r="N15" s="413">
        <f t="shared" si="3"/>
        <v>-254</v>
      </c>
      <c r="O15" s="413">
        <f>$F15*N15</f>
        <v>-203200</v>
      </c>
      <c r="P15" s="413">
        <f>O15/1000000</f>
        <v>-0.2032</v>
      </c>
      <c r="Q15" s="452"/>
    </row>
    <row r="16" spans="1:17" ht="18" customHeight="1">
      <c r="A16" s="155">
        <v>8</v>
      </c>
      <c r="B16" s="351" t="s">
        <v>376</v>
      </c>
      <c r="C16" s="354">
        <v>4864998</v>
      </c>
      <c r="D16" s="161" t="s">
        <v>12</v>
      </c>
      <c r="E16" s="249" t="s">
        <v>330</v>
      </c>
      <c r="F16" s="360">
        <v>800</v>
      </c>
      <c r="G16" s="440">
        <v>966395</v>
      </c>
      <c r="H16" s="466">
        <v>966396</v>
      </c>
      <c r="I16" s="416">
        <f t="shared" si="0"/>
        <v>-1</v>
      </c>
      <c r="J16" s="416">
        <f t="shared" si="1"/>
        <v>-800</v>
      </c>
      <c r="K16" s="416">
        <f t="shared" si="2"/>
        <v>-0.0008</v>
      </c>
      <c r="L16" s="440">
        <v>982477</v>
      </c>
      <c r="M16" s="466">
        <v>983743</v>
      </c>
      <c r="N16" s="413">
        <f t="shared" si="3"/>
        <v>-1266</v>
      </c>
      <c r="O16" s="413">
        <f t="shared" si="4"/>
        <v>-1012800</v>
      </c>
      <c r="P16" s="413">
        <f t="shared" si="5"/>
        <v>-1.0128</v>
      </c>
      <c r="Q16" s="452"/>
    </row>
    <row r="17" spans="1:17" ht="18" customHeight="1">
      <c r="A17" s="155">
        <v>9</v>
      </c>
      <c r="B17" s="351" t="s">
        <v>370</v>
      </c>
      <c r="C17" s="354">
        <v>4864993</v>
      </c>
      <c r="D17" s="161" t="s">
        <v>12</v>
      </c>
      <c r="E17" s="249" t="s">
        <v>330</v>
      </c>
      <c r="F17" s="360">
        <v>800</v>
      </c>
      <c r="G17" s="440">
        <v>973387</v>
      </c>
      <c r="H17" s="466">
        <v>973389</v>
      </c>
      <c r="I17" s="416">
        <f t="shared" si="0"/>
        <v>-2</v>
      </c>
      <c r="J17" s="416">
        <f t="shared" si="1"/>
        <v>-1600</v>
      </c>
      <c r="K17" s="416">
        <f t="shared" si="2"/>
        <v>-0.0016</v>
      </c>
      <c r="L17" s="440">
        <v>990666</v>
      </c>
      <c r="M17" s="466">
        <v>991545</v>
      </c>
      <c r="N17" s="413">
        <f t="shared" si="3"/>
        <v>-879</v>
      </c>
      <c r="O17" s="413">
        <f t="shared" si="4"/>
        <v>-703200</v>
      </c>
      <c r="P17" s="413">
        <f t="shared" si="5"/>
        <v>-0.7032</v>
      </c>
      <c r="Q17" s="482"/>
    </row>
    <row r="18" spans="1:17" ht="15.75" customHeight="1">
      <c r="A18" s="155">
        <v>10</v>
      </c>
      <c r="B18" s="351" t="s">
        <v>412</v>
      </c>
      <c r="C18" s="354">
        <v>5128403</v>
      </c>
      <c r="D18" s="161" t="s">
        <v>12</v>
      </c>
      <c r="E18" s="249" t="s">
        <v>330</v>
      </c>
      <c r="F18" s="360">
        <v>2000</v>
      </c>
      <c r="G18" s="440">
        <v>999911</v>
      </c>
      <c r="H18" s="466">
        <v>999911</v>
      </c>
      <c r="I18" s="267">
        <f t="shared" si="0"/>
        <v>0</v>
      </c>
      <c r="J18" s="267">
        <f>$F18*I18</f>
        <v>0</v>
      </c>
      <c r="K18" s="267">
        <f>J18/1000000</f>
        <v>0</v>
      </c>
      <c r="L18" s="440">
        <v>999527</v>
      </c>
      <c r="M18" s="466">
        <v>999712</v>
      </c>
      <c r="N18" s="331">
        <f t="shared" si="3"/>
        <v>-185</v>
      </c>
      <c r="O18" s="331">
        <f>$F18*N18</f>
        <v>-370000</v>
      </c>
      <c r="P18" s="331">
        <f>O18/1000000</f>
        <v>-0.37</v>
      </c>
      <c r="Q18" s="482"/>
    </row>
    <row r="19" spans="1:17" ht="18" customHeight="1">
      <c r="A19" s="155"/>
      <c r="B19" s="163" t="s">
        <v>361</v>
      </c>
      <c r="C19" s="157"/>
      <c r="D19" s="161"/>
      <c r="E19" s="249"/>
      <c r="F19" s="162"/>
      <c r="G19" s="102"/>
      <c r="H19" s="389"/>
      <c r="I19" s="416"/>
      <c r="J19" s="416"/>
      <c r="K19" s="416"/>
      <c r="L19" s="390"/>
      <c r="M19" s="389"/>
      <c r="N19" s="413"/>
      <c r="O19" s="413"/>
      <c r="P19" s="413"/>
      <c r="Q19" s="452"/>
    </row>
    <row r="20" spans="1:17" ht="18" customHeight="1">
      <c r="A20" s="155">
        <v>11</v>
      </c>
      <c r="B20" s="156" t="s">
        <v>189</v>
      </c>
      <c r="C20" s="157">
        <v>4865161</v>
      </c>
      <c r="D20" s="158" t="s">
        <v>12</v>
      </c>
      <c r="E20" s="249" t="s">
        <v>330</v>
      </c>
      <c r="F20" s="162">
        <v>50</v>
      </c>
      <c r="G20" s="440">
        <v>987970</v>
      </c>
      <c r="H20" s="331">
        <v>988056</v>
      </c>
      <c r="I20" s="416">
        <f aca="true" t="shared" si="6" ref="I20:I25">G20-H20</f>
        <v>-86</v>
      </c>
      <c r="J20" s="416">
        <f aca="true" t="shared" si="7" ref="J20:J25">$F20*I20</f>
        <v>-4300</v>
      </c>
      <c r="K20" s="416">
        <f aca="true" t="shared" si="8" ref="K20:K25">J20/1000000</f>
        <v>-0.0043</v>
      </c>
      <c r="L20" s="440">
        <v>21239</v>
      </c>
      <c r="M20" s="331">
        <v>20771</v>
      </c>
      <c r="N20" s="413">
        <f aca="true" t="shared" si="9" ref="N20:N25">L20-M20</f>
        <v>468</v>
      </c>
      <c r="O20" s="413">
        <f aca="true" t="shared" si="10" ref="O20:O25">$F20*N20</f>
        <v>23400</v>
      </c>
      <c r="P20" s="413">
        <f aca="true" t="shared" si="11" ref="P20:P25">O20/1000000</f>
        <v>0.0234</v>
      </c>
      <c r="Q20" s="452"/>
    </row>
    <row r="21" spans="1:17" ht="13.5" customHeight="1">
      <c r="A21" s="155">
        <v>12</v>
      </c>
      <c r="B21" s="156" t="s">
        <v>190</v>
      </c>
      <c r="C21" s="157">
        <v>4865131</v>
      </c>
      <c r="D21" s="161" t="s">
        <v>12</v>
      </c>
      <c r="E21" s="249" t="s">
        <v>330</v>
      </c>
      <c r="F21" s="162">
        <v>75</v>
      </c>
      <c r="G21" s="440">
        <v>983248</v>
      </c>
      <c r="H21" s="331">
        <v>983296</v>
      </c>
      <c r="I21" s="466">
        <f t="shared" si="6"/>
        <v>-48</v>
      </c>
      <c r="J21" s="466">
        <f t="shared" si="7"/>
        <v>-3600</v>
      </c>
      <c r="K21" s="466">
        <f t="shared" si="8"/>
        <v>-0.0036</v>
      </c>
      <c r="L21" s="440">
        <v>23249</v>
      </c>
      <c r="M21" s="331">
        <v>23138</v>
      </c>
      <c r="N21" s="267">
        <f t="shared" si="9"/>
        <v>111</v>
      </c>
      <c r="O21" s="267">
        <f t="shared" si="10"/>
        <v>8325</v>
      </c>
      <c r="P21" s="267">
        <f t="shared" si="11"/>
        <v>0.008325</v>
      </c>
      <c r="Q21" s="452"/>
    </row>
    <row r="22" spans="1:17" ht="18" customHeight="1">
      <c r="A22" s="155">
        <v>13</v>
      </c>
      <c r="B22" s="159" t="s">
        <v>191</v>
      </c>
      <c r="C22" s="157">
        <v>4902512</v>
      </c>
      <c r="D22" s="161" t="s">
        <v>12</v>
      </c>
      <c r="E22" s="249" t="s">
        <v>330</v>
      </c>
      <c r="F22" s="162">
        <v>500</v>
      </c>
      <c r="G22" s="440">
        <v>999666</v>
      </c>
      <c r="H22" s="331">
        <v>999671</v>
      </c>
      <c r="I22" s="416">
        <f t="shared" si="6"/>
        <v>-5</v>
      </c>
      <c r="J22" s="416">
        <f t="shared" si="7"/>
        <v>-2500</v>
      </c>
      <c r="K22" s="416">
        <f t="shared" si="8"/>
        <v>-0.0025</v>
      </c>
      <c r="L22" s="440">
        <v>5490</v>
      </c>
      <c r="M22" s="331">
        <v>5390</v>
      </c>
      <c r="N22" s="413">
        <f t="shared" si="9"/>
        <v>100</v>
      </c>
      <c r="O22" s="413">
        <f t="shared" si="10"/>
        <v>50000</v>
      </c>
      <c r="P22" s="413">
        <f t="shared" si="11"/>
        <v>0.05</v>
      </c>
      <c r="Q22" s="452"/>
    </row>
    <row r="23" spans="1:17" ht="18" customHeight="1">
      <c r="A23" s="155">
        <v>14</v>
      </c>
      <c r="B23" s="156" t="s">
        <v>192</v>
      </c>
      <c r="C23" s="157">
        <v>4865178</v>
      </c>
      <c r="D23" s="161" t="s">
        <v>12</v>
      </c>
      <c r="E23" s="249" t="s">
        <v>330</v>
      </c>
      <c r="F23" s="162">
        <v>375</v>
      </c>
      <c r="G23" s="440">
        <v>998950</v>
      </c>
      <c r="H23" s="331">
        <v>998959</v>
      </c>
      <c r="I23" s="416">
        <f t="shared" si="6"/>
        <v>-9</v>
      </c>
      <c r="J23" s="416">
        <f t="shared" si="7"/>
        <v>-3375</v>
      </c>
      <c r="K23" s="416">
        <f t="shared" si="8"/>
        <v>-0.003375</v>
      </c>
      <c r="L23" s="440">
        <v>7675</v>
      </c>
      <c r="M23" s="331">
        <v>7627</v>
      </c>
      <c r="N23" s="413">
        <f t="shared" si="9"/>
        <v>48</v>
      </c>
      <c r="O23" s="413">
        <f t="shared" si="10"/>
        <v>18000</v>
      </c>
      <c r="P23" s="413">
        <f t="shared" si="11"/>
        <v>0.018</v>
      </c>
      <c r="Q23" s="452"/>
    </row>
    <row r="24" spans="1:17" ht="18" customHeight="1">
      <c r="A24" s="155">
        <v>15</v>
      </c>
      <c r="B24" s="156" t="s">
        <v>193</v>
      </c>
      <c r="C24" s="157">
        <v>4865098</v>
      </c>
      <c r="D24" s="161" t="s">
        <v>12</v>
      </c>
      <c r="E24" s="249" t="s">
        <v>330</v>
      </c>
      <c r="F24" s="162">
        <v>100</v>
      </c>
      <c r="G24" s="440">
        <v>999861</v>
      </c>
      <c r="H24" s="331">
        <v>999899</v>
      </c>
      <c r="I24" s="416">
        <f>G24-H24</f>
        <v>-38</v>
      </c>
      <c r="J24" s="416">
        <f>$F24*I24</f>
        <v>-3800</v>
      </c>
      <c r="K24" s="416">
        <f>J24/1000000</f>
        <v>-0.0038</v>
      </c>
      <c r="L24" s="440">
        <v>1283</v>
      </c>
      <c r="M24" s="331">
        <v>846</v>
      </c>
      <c r="N24" s="413">
        <f>L24-M24</f>
        <v>437</v>
      </c>
      <c r="O24" s="413">
        <f>$F24*N24</f>
        <v>43700</v>
      </c>
      <c r="P24" s="413">
        <f>O24/1000000</f>
        <v>0.0437</v>
      </c>
      <c r="Q24" s="452"/>
    </row>
    <row r="25" spans="1:17" ht="18" customHeight="1">
      <c r="A25" s="155">
        <v>16</v>
      </c>
      <c r="B25" s="156" t="s">
        <v>194</v>
      </c>
      <c r="C25" s="157">
        <v>4865159</v>
      </c>
      <c r="D25" s="158" t="s">
        <v>12</v>
      </c>
      <c r="E25" s="249" t="s">
        <v>330</v>
      </c>
      <c r="F25" s="162">
        <v>75</v>
      </c>
      <c r="G25" s="440">
        <v>6355</v>
      </c>
      <c r="H25" s="331">
        <v>6199</v>
      </c>
      <c r="I25" s="416">
        <f t="shared" si="6"/>
        <v>156</v>
      </c>
      <c r="J25" s="416">
        <f t="shared" si="7"/>
        <v>11700</v>
      </c>
      <c r="K25" s="416">
        <f t="shared" si="8"/>
        <v>0.0117</v>
      </c>
      <c r="L25" s="440">
        <v>39419</v>
      </c>
      <c r="M25" s="331">
        <v>38398</v>
      </c>
      <c r="N25" s="413">
        <f t="shared" si="9"/>
        <v>1021</v>
      </c>
      <c r="O25" s="413">
        <f t="shared" si="10"/>
        <v>76575</v>
      </c>
      <c r="P25" s="413">
        <f t="shared" si="11"/>
        <v>0.076575</v>
      </c>
      <c r="Q25" s="452"/>
    </row>
    <row r="26" spans="1:17" ht="18" customHeight="1">
      <c r="A26" s="155">
        <v>17</v>
      </c>
      <c r="B26" s="156" t="s">
        <v>195</v>
      </c>
      <c r="C26" s="157">
        <v>4865122</v>
      </c>
      <c r="D26" s="161" t="s">
        <v>12</v>
      </c>
      <c r="E26" s="249" t="s">
        <v>330</v>
      </c>
      <c r="F26" s="162">
        <v>100</v>
      </c>
      <c r="G26" s="440">
        <v>9153</v>
      </c>
      <c r="H26" s="331">
        <v>9235</v>
      </c>
      <c r="I26" s="416">
        <f>G26-H26</f>
        <v>-82</v>
      </c>
      <c r="J26" s="416">
        <f>$F26*I26</f>
        <v>-8200</v>
      </c>
      <c r="K26" s="416">
        <f>J26/1000000</f>
        <v>-0.0082</v>
      </c>
      <c r="L26" s="440">
        <v>1818</v>
      </c>
      <c r="M26" s="331">
        <v>1497</v>
      </c>
      <c r="N26" s="413">
        <f>L26-M26</f>
        <v>321</v>
      </c>
      <c r="O26" s="413">
        <f>$F26*N26</f>
        <v>32100</v>
      </c>
      <c r="P26" s="413">
        <f>O26/1000000</f>
        <v>0.0321</v>
      </c>
      <c r="Q26" s="482"/>
    </row>
    <row r="27" spans="1:17" ht="18" customHeight="1">
      <c r="A27" s="155"/>
      <c r="B27" s="164" t="s">
        <v>196</v>
      </c>
      <c r="C27" s="157"/>
      <c r="D27" s="161"/>
      <c r="E27" s="249"/>
      <c r="F27" s="162"/>
      <c r="G27" s="102"/>
      <c r="H27" s="389"/>
      <c r="I27" s="416"/>
      <c r="J27" s="416"/>
      <c r="K27" s="416"/>
      <c r="L27" s="390"/>
      <c r="M27" s="389"/>
      <c r="N27" s="413"/>
      <c r="O27" s="413"/>
      <c r="P27" s="413"/>
      <c r="Q27" s="452"/>
    </row>
    <row r="28" spans="1:17" ht="18" customHeight="1">
      <c r="A28" s="155">
        <v>19</v>
      </c>
      <c r="B28" s="156" t="s">
        <v>197</v>
      </c>
      <c r="C28" s="157">
        <v>4865037</v>
      </c>
      <c r="D28" s="161" t="s">
        <v>12</v>
      </c>
      <c r="E28" s="249" t="s">
        <v>330</v>
      </c>
      <c r="F28" s="162">
        <v>1000</v>
      </c>
      <c r="G28" s="440">
        <v>996626</v>
      </c>
      <c r="H28" s="331">
        <v>996626</v>
      </c>
      <c r="I28" s="416">
        <f>G28-H28</f>
        <v>0</v>
      </c>
      <c r="J28" s="416">
        <f>$F28*I28</f>
        <v>0</v>
      </c>
      <c r="K28" s="416">
        <f>J28/1000000</f>
        <v>0</v>
      </c>
      <c r="L28" s="440">
        <v>104372</v>
      </c>
      <c r="M28" s="331">
        <v>103666</v>
      </c>
      <c r="N28" s="413">
        <f>L28-M28</f>
        <v>706</v>
      </c>
      <c r="O28" s="413">
        <f>$F28*N28</f>
        <v>706000</v>
      </c>
      <c r="P28" s="413">
        <f>O28/1000000</f>
        <v>0.706</v>
      </c>
      <c r="Q28" s="452"/>
    </row>
    <row r="29" spans="1:17" ht="18" customHeight="1">
      <c r="A29" s="155">
        <v>20</v>
      </c>
      <c r="B29" s="156" t="s">
        <v>198</v>
      </c>
      <c r="C29" s="157">
        <v>4865000</v>
      </c>
      <c r="D29" s="161" t="s">
        <v>12</v>
      </c>
      <c r="E29" s="249" t="s">
        <v>330</v>
      </c>
      <c r="F29" s="162">
        <v>1000</v>
      </c>
      <c r="G29" s="440">
        <v>996033</v>
      </c>
      <c r="H29" s="331">
        <v>996033</v>
      </c>
      <c r="I29" s="416">
        <f>G29-H29</f>
        <v>0</v>
      </c>
      <c r="J29" s="416">
        <f>$F29*I29</f>
        <v>0</v>
      </c>
      <c r="K29" s="416">
        <f>J29/1000000</f>
        <v>0</v>
      </c>
      <c r="L29" s="440">
        <v>2594</v>
      </c>
      <c r="M29" s="331">
        <v>2164</v>
      </c>
      <c r="N29" s="413">
        <f>L29-M29</f>
        <v>430</v>
      </c>
      <c r="O29" s="413">
        <f>$F29*N29</f>
        <v>430000</v>
      </c>
      <c r="P29" s="413">
        <f>O29/1000000</f>
        <v>0.43</v>
      </c>
      <c r="Q29" s="771"/>
    </row>
    <row r="30" spans="1:17" ht="18" customHeight="1">
      <c r="A30" s="155">
        <v>21</v>
      </c>
      <c r="B30" s="156" t="s">
        <v>199</v>
      </c>
      <c r="C30" s="157">
        <v>4865039</v>
      </c>
      <c r="D30" s="161" t="s">
        <v>12</v>
      </c>
      <c r="E30" s="249" t="s">
        <v>330</v>
      </c>
      <c r="F30" s="162">
        <v>1000</v>
      </c>
      <c r="G30" s="440">
        <v>985788</v>
      </c>
      <c r="H30" s="331">
        <v>985788</v>
      </c>
      <c r="I30" s="416">
        <f>G30-H30</f>
        <v>0</v>
      </c>
      <c r="J30" s="416">
        <f>$F30*I30</f>
        <v>0</v>
      </c>
      <c r="K30" s="416">
        <f>J30/1000000</f>
        <v>0</v>
      </c>
      <c r="L30" s="440">
        <v>144786</v>
      </c>
      <c r="M30" s="331">
        <v>144917</v>
      </c>
      <c r="N30" s="413">
        <f>L30-M30</f>
        <v>-131</v>
      </c>
      <c r="O30" s="413">
        <f>$F30*N30</f>
        <v>-131000</v>
      </c>
      <c r="P30" s="413">
        <f>O30/1000000</f>
        <v>-0.131</v>
      </c>
      <c r="Q30" s="452"/>
    </row>
    <row r="31" spans="1:17" ht="18" customHeight="1">
      <c r="A31" s="155">
        <v>22</v>
      </c>
      <c r="B31" s="159" t="s">
        <v>200</v>
      </c>
      <c r="C31" s="157">
        <v>4864885</v>
      </c>
      <c r="D31" s="161" t="s">
        <v>12</v>
      </c>
      <c r="E31" s="249" t="s">
        <v>330</v>
      </c>
      <c r="F31" s="162">
        <v>2500</v>
      </c>
      <c r="G31" s="440">
        <v>999999</v>
      </c>
      <c r="H31" s="331">
        <v>999999</v>
      </c>
      <c r="I31" s="466">
        <f>G31-H31</f>
        <v>0</v>
      </c>
      <c r="J31" s="466">
        <f>$F31*I31</f>
        <v>0</v>
      </c>
      <c r="K31" s="466">
        <f>J31/1000000</f>
        <v>0</v>
      </c>
      <c r="L31" s="440">
        <v>897</v>
      </c>
      <c r="M31" s="331">
        <v>693</v>
      </c>
      <c r="N31" s="267">
        <f>L31-M31</f>
        <v>204</v>
      </c>
      <c r="O31" s="267">
        <f>$F31*N31</f>
        <v>510000</v>
      </c>
      <c r="P31" s="267">
        <f>O31/1000000</f>
        <v>0.51</v>
      </c>
      <c r="Q31" s="452"/>
    </row>
    <row r="32" spans="1:17" ht="18" customHeight="1">
      <c r="A32" s="155"/>
      <c r="B32" s="164"/>
      <c r="C32" s="157"/>
      <c r="D32" s="161"/>
      <c r="E32" s="249"/>
      <c r="F32" s="162"/>
      <c r="G32" s="102"/>
      <c r="H32" s="389"/>
      <c r="I32" s="416"/>
      <c r="J32" s="416"/>
      <c r="K32" s="608">
        <f>SUM(K28:K31)</f>
        <v>0</v>
      </c>
      <c r="L32" s="390"/>
      <c r="M32" s="389"/>
      <c r="N32" s="413"/>
      <c r="O32" s="413"/>
      <c r="P32" s="609">
        <f>SUM(P28:P31)</f>
        <v>1.515</v>
      </c>
      <c r="Q32" s="452"/>
    </row>
    <row r="33" spans="1:17" ht="18" customHeight="1">
      <c r="A33" s="155"/>
      <c r="B33" s="163" t="s">
        <v>116</v>
      </c>
      <c r="C33" s="157"/>
      <c r="D33" s="158"/>
      <c r="E33" s="249"/>
      <c r="F33" s="162"/>
      <c r="G33" s="102"/>
      <c r="H33" s="389"/>
      <c r="I33" s="416"/>
      <c r="J33" s="416"/>
      <c r="K33" s="416"/>
      <c r="L33" s="390"/>
      <c r="M33" s="389"/>
      <c r="N33" s="413"/>
      <c r="O33" s="413"/>
      <c r="P33" s="413"/>
      <c r="Q33" s="452"/>
    </row>
    <row r="34" spans="1:17" ht="18" customHeight="1">
      <c r="A34" s="155">
        <v>23</v>
      </c>
      <c r="B34" s="690" t="s">
        <v>382</v>
      </c>
      <c r="C34" s="157">
        <v>4864955</v>
      </c>
      <c r="D34" s="156" t="s">
        <v>12</v>
      </c>
      <c r="E34" s="156" t="s">
        <v>330</v>
      </c>
      <c r="F34" s="162">
        <v>1000</v>
      </c>
      <c r="G34" s="440">
        <v>997798</v>
      </c>
      <c r="H34" s="331">
        <v>997745</v>
      </c>
      <c r="I34" s="416">
        <f>G34-H34</f>
        <v>53</v>
      </c>
      <c r="J34" s="416">
        <f>$F34*I34</f>
        <v>53000</v>
      </c>
      <c r="K34" s="416">
        <f>J34/1000000</f>
        <v>0.053</v>
      </c>
      <c r="L34" s="440">
        <v>2093</v>
      </c>
      <c r="M34" s="331">
        <v>2052</v>
      </c>
      <c r="N34" s="413">
        <f>L34-M34</f>
        <v>41</v>
      </c>
      <c r="O34" s="413">
        <f>$F34*N34</f>
        <v>41000</v>
      </c>
      <c r="P34" s="413">
        <f>O34/1000000</f>
        <v>0.041</v>
      </c>
      <c r="Q34" s="688"/>
    </row>
    <row r="35" spans="1:17" ht="18">
      <c r="A35" s="155">
        <v>24</v>
      </c>
      <c r="B35" s="156" t="s">
        <v>176</v>
      </c>
      <c r="C35" s="157">
        <v>4864820</v>
      </c>
      <c r="D35" s="161" t="s">
        <v>12</v>
      </c>
      <c r="E35" s="249" t="s">
        <v>330</v>
      </c>
      <c r="F35" s="162">
        <v>160</v>
      </c>
      <c r="G35" s="440">
        <v>9106</v>
      </c>
      <c r="H35" s="331">
        <v>9106</v>
      </c>
      <c r="I35" s="416">
        <f>G35-H35</f>
        <v>0</v>
      </c>
      <c r="J35" s="416">
        <f>$F35*I35</f>
        <v>0</v>
      </c>
      <c r="K35" s="416">
        <f>J35/1000000</f>
        <v>0</v>
      </c>
      <c r="L35" s="440">
        <v>23699</v>
      </c>
      <c r="M35" s="331">
        <v>19983</v>
      </c>
      <c r="N35" s="413">
        <f>L35-M35</f>
        <v>3716</v>
      </c>
      <c r="O35" s="413">
        <f>$F35*N35</f>
        <v>594560</v>
      </c>
      <c r="P35" s="413">
        <f>O35/1000000</f>
        <v>0.59456</v>
      </c>
      <c r="Q35" s="449"/>
    </row>
    <row r="36" spans="1:17" ht="18" customHeight="1">
      <c r="A36" s="155">
        <v>25</v>
      </c>
      <c r="B36" s="159" t="s">
        <v>177</v>
      </c>
      <c r="C36" s="157">
        <v>4864811</v>
      </c>
      <c r="D36" s="161" t="s">
        <v>12</v>
      </c>
      <c r="E36" s="249" t="s">
        <v>330</v>
      </c>
      <c r="F36" s="162">
        <v>200</v>
      </c>
      <c r="G36" s="440">
        <v>2898</v>
      </c>
      <c r="H36" s="331">
        <v>2898</v>
      </c>
      <c r="I36" s="416">
        <f>G36-H36</f>
        <v>0</v>
      </c>
      <c r="J36" s="416">
        <f>$F36*I36</f>
        <v>0</v>
      </c>
      <c r="K36" s="416">
        <f>J36/1000000</f>
        <v>0</v>
      </c>
      <c r="L36" s="440">
        <v>6902</v>
      </c>
      <c r="M36" s="331">
        <v>5672</v>
      </c>
      <c r="N36" s="413">
        <f>L36-M36</f>
        <v>1230</v>
      </c>
      <c r="O36" s="413">
        <f>$F36*N36</f>
        <v>246000</v>
      </c>
      <c r="P36" s="413">
        <f>O36/1000000</f>
        <v>0.246</v>
      </c>
      <c r="Q36" s="459"/>
    </row>
    <row r="37" spans="1:17" ht="18" customHeight="1">
      <c r="A37" s="155">
        <v>26</v>
      </c>
      <c r="B37" s="159" t="s">
        <v>390</v>
      </c>
      <c r="C37" s="157">
        <v>4864961</v>
      </c>
      <c r="D37" s="161" t="s">
        <v>12</v>
      </c>
      <c r="E37" s="249" t="s">
        <v>330</v>
      </c>
      <c r="F37" s="162">
        <v>1000</v>
      </c>
      <c r="G37" s="440">
        <v>989124</v>
      </c>
      <c r="H37" s="331">
        <v>989165</v>
      </c>
      <c r="I37" s="466">
        <f>G37-H37</f>
        <v>-41</v>
      </c>
      <c r="J37" s="466">
        <f>$F37*I37</f>
        <v>-41000</v>
      </c>
      <c r="K37" s="466">
        <f>J37/1000000</f>
        <v>-0.041</v>
      </c>
      <c r="L37" s="440">
        <v>999284</v>
      </c>
      <c r="M37" s="331">
        <v>999315</v>
      </c>
      <c r="N37" s="267">
        <f>L37-M37</f>
        <v>-31</v>
      </c>
      <c r="O37" s="267">
        <f>$F37*N37</f>
        <v>-31000</v>
      </c>
      <c r="P37" s="267">
        <f>O37/1000000</f>
        <v>-0.031</v>
      </c>
      <c r="Q37" s="449"/>
    </row>
    <row r="38" spans="1:17" ht="18" customHeight="1">
      <c r="A38" s="155"/>
      <c r="B38" s="164" t="s">
        <v>181</v>
      </c>
      <c r="C38" s="157"/>
      <c r="D38" s="161"/>
      <c r="E38" s="249"/>
      <c r="F38" s="162"/>
      <c r="G38" s="102"/>
      <c r="H38" s="389"/>
      <c r="I38" s="416"/>
      <c r="J38" s="416"/>
      <c r="K38" s="416"/>
      <c r="L38" s="390"/>
      <c r="M38" s="389"/>
      <c r="N38" s="413"/>
      <c r="O38" s="413"/>
      <c r="P38" s="413"/>
      <c r="Q38" s="483"/>
    </row>
    <row r="39" spans="1:17" ht="17.25" customHeight="1">
      <c r="A39" s="155">
        <v>27</v>
      </c>
      <c r="B39" s="156" t="s">
        <v>381</v>
      </c>
      <c r="C39" s="157">
        <v>4864892</v>
      </c>
      <c r="D39" s="161" t="s">
        <v>12</v>
      </c>
      <c r="E39" s="249" t="s">
        <v>330</v>
      </c>
      <c r="F39" s="162">
        <v>-500</v>
      </c>
      <c r="G39" s="330">
        <v>998671</v>
      </c>
      <c r="H39" s="331">
        <v>998671</v>
      </c>
      <c r="I39" s="416">
        <f>G39-H39</f>
        <v>0</v>
      </c>
      <c r="J39" s="416">
        <f>$F39*I39</f>
        <v>0</v>
      </c>
      <c r="K39" s="416">
        <f>J39/1000000</f>
        <v>0</v>
      </c>
      <c r="L39" s="330">
        <v>16650</v>
      </c>
      <c r="M39" s="331">
        <v>16650</v>
      </c>
      <c r="N39" s="413">
        <f>L39-M39</f>
        <v>0</v>
      </c>
      <c r="O39" s="413">
        <f>$F39*N39</f>
        <v>0</v>
      </c>
      <c r="P39" s="413">
        <f>O39/1000000</f>
        <v>0</v>
      </c>
      <c r="Q39" s="483"/>
    </row>
    <row r="40" spans="1:17" ht="17.25" customHeight="1">
      <c r="A40" s="155">
        <v>28</v>
      </c>
      <c r="B40" s="156" t="s">
        <v>384</v>
      </c>
      <c r="C40" s="157">
        <v>4865048</v>
      </c>
      <c r="D40" s="161" t="s">
        <v>12</v>
      </c>
      <c r="E40" s="249" t="s">
        <v>330</v>
      </c>
      <c r="F40" s="160">
        <v>-250</v>
      </c>
      <c r="G40" s="330">
        <v>999855</v>
      </c>
      <c r="H40" s="331">
        <v>999855</v>
      </c>
      <c r="I40" s="466">
        <f>G40-H40</f>
        <v>0</v>
      </c>
      <c r="J40" s="466">
        <f>$F40*I40</f>
        <v>0</v>
      </c>
      <c r="K40" s="466">
        <f>J40/1000000</f>
        <v>0</v>
      </c>
      <c r="L40" s="330">
        <v>999413</v>
      </c>
      <c r="M40" s="331">
        <v>999413</v>
      </c>
      <c r="N40" s="267">
        <f>L40-M40</f>
        <v>0</v>
      </c>
      <c r="O40" s="267">
        <f>$F40*N40</f>
        <v>0</v>
      </c>
      <c r="P40" s="267">
        <f>O40/1000000</f>
        <v>0</v>
      </c>
      <c r="Q40" s="483"/>
    </row>
    <row r="41" spans="1:17" ht="17.25" customHeight="1">
      <c r="A41" s="155">
        <v>29</v>
      </c>
      <c r="B41" s="156" t="s">
        <v>116</v>
      </c>
      <c r="C41" s="157">
        <v>4902508</v>
      </c>
      <c r="D41" s="161" t="s">
        <v>12</v>
      </c>
      <c r="E41" s="249" t="s">
        <v>330</v>
      </c>
      <c r="F41" s="157">
        <v>-833.33</v>
      </c>
      <c r="G41" s="330">
        <v>999906</v>
      </c>
      <c r="H41" s="331">
        <v>999906</v>
      </c>
      <c r="I41" s="416">
        <f>G41-H41</f>
        <v>0</v>
      </c>
      <c r="J41" s="416">
        <f>$F41*I41</f>
        <v>0</v>
      </c>
      <c r="K41" s="416">
        <f>J41/1000000</f>
        <v>0</v>
      </c>
      <c r="L41" s="330">
        <v>999569</v>
      </c>
      <c r="M41" s="331">
        <v>999569</v>
      </c>
      <c r="N41" s="413">
        <f>L41-M41</f>
        <v>0</v>
      </c>
      <c r="O41" s="413">
        <f>$F41*N41</f>
        <v>0</v>
      </c>
      <c r="P41" s="413">
        <f>O41/1000000</f>
        <v>0</v>
      </c>
      <c r="Q41" s="483"/>
    </row>
    <row r="42" spans="1:17" ht="16.5" customHeight="1" thickBot="1">
      <c r="A42" s="155"/>
      <c r="B42" s="443"/>
      <c r="C42" s="443"/>
      <c r="D42" s="443"/>
      <c r="E42" s="443"/>
      <c r="F42" s="170"/>
      <c r="G42" s="171"/>
      <c r="H42" s="443"/>
      <c r="I42" s="443"/>
      <c r="J42" s="443"/>
      <c r="K42" s="170"/>
      <c r="L42" s="171"/>
      <c r="M42" s="443"/>
      <c r="N42" s="443"/>
      <c r="O42" s="443"/>
      <c r="P42" s="170"/>
      <c r="Q42" s="171"/>
    </row>
    <row r="43" spans="1:17" ht="18" customHeight="1" thickTop="1">
      <c r="A43" s="154"/>
      <c r="B43" s="156"/>
      <c r="C43" s="157"/>
      <c r="D43" s="158"/>
      <c r="E43" s="249"/>
      <c r="F43" s="157"/>
      <c r="G43" s="157"/>
      <c r="H43" s="389"/>
      <c r="I43" s="389"/>
      <c r="J43" s="389"/>
      <c r="K43" s="389"/>
      <c r="L43" s="498"/>
      <c r="M43" s="389"/>
      <c r="N43" s="389"/>
      <c r="O43" s="389"/>
      <c r="P43" s="389"/>
      <c r="Q43" s="460"/>
    </row>
    <row r="44" spans="1:17" ht="21" customHeight="1" thickBot="1">
      <c r="A44" s="174"/>
      <c r="B44" s="391"/>
      <c r="C44" s="168"/>
      <c r="D44" s="169"/>
      <c r="E44" s="167"/>
      <c r="F44" s="168"/>
      <c r="G44" s="168"/>
      <c r="H44" s="499"/>
      <c r="I44" s="499"/>
      <c r="J44" s="499"/>
      <c r="K44" s="499"/>
      <c r="L44" s="499"/>
      <c r="M44" s="499"/>
      <c r="N44" s="499"/>
      <c r="O44" s="499"/>
      <c r="P44" s="499"/>
      <c r="Q44" s="500" t="str">
        <f>NDPL!Q1</f>
        <v>AUGUST-2019</v>
      </c>
    </row>
    <row r="45" spans="1:17" ht="21.75" customHeight="1" thickTop="1">
      <c r="A45" s="152"/>
      <c r="B45" s="394" t="s">
        <v>332</v>
      </c>
      <c r="C45" s="157"/>
      <c r="D45" s="158"/>
      <c r="E45" s="249"/>
      <c r="F45" s="157"/>
      <c r="G45" s="395"/>
      <c r="H45" s="389"/>
      <c r="I45" s="389"/>
      <c r="J45" s="389"/>
      <c r="K45" s="389"/>
      <c r="L45" s="395"/>
      <c r="M45" s="389"/>
      <c r="N45" s="389"/>
      <c r="O45" s="389"/>
      <c r="P45" s="501"/>
      <c r="Q45" s="502"/>
    </row>
    <row r="46" spans="1:17" ht="21" customHeight="1">
      <c r="A46" s="155"/>
      <c r="B46" s="442" t="s">
        <v>374</v>
      </c>
      <c r="C46" s="157"/>
      <c r="D46" s="158"/>
      <c r="E46" s="249"/>
      <c r="F46" s="157"/>
      <c r="G46" s="102"/>
      <c r="H46" s="389"/>
      <c r="I46" s="389"/>
      <c r="J46" s="389"/>
      <c r="K46" s="389"/>
      <c r="L46" s="102"/>
      <c r="M46" s="389"/>
      <c r="N46" s="389"/>
      <c r="O46" s="389"/>
      <c r="P46" s="389"/>
      <c r="Q46" s="503"/>
    </row>
    <row r="47" spans="1:17" ht="18">
      <c r="A47" s="155">
        <v>30</v>
      </c>
      <c r="B47" s="156" t="s">
        <v>375</v>
      </c>
      <c r="C47" s="157">
        <v>4864910</v>
      </c>
      <c r="D47" s="161" t="s">
        <v>12</v>
      </c>
      <c r="E47" s="249" t="s">
        <v>330</v>
      </c>
      <c r="F47" s="157">
        <v>-1000</v>
      </c>
      <c r="G47" s="440">
        <v>998308</v>
      </c>
      <c r="H47" s="331">
        <v>998356</v>
      </c>
      <c r="I47" s="413">
        <f>G47-H47</f>
        <v>-48</v>
      </c>
      <c r="J47" s="413">
        <f>$F47*I47</f>
        <v>48000</v>
      </c>
      <c r="K47" s="413">
        <f>J47/1000000</f>
        <v>0.048</v>
      </c>
      <c r="L47" s="440">
        <v>991102</v>
      </c>
      <c r="M47" s="331">
        <v>991850</v>
      </c>
      <c r="N47" s="413">
        <f>L47-M47</f>
        <v>-748</v>
      </c>
      <c r="O47" s="413">
        <f>$F47*N47</f>
        <v>748000</v>
      </c>
      <c r="P47" s="413">
        <f>O47/1000000</f>
        <v>0.748</v>
      </c>
      <c r="Q47" s="504"/>
    </row>
    <row r="48" spans="1:17" ht="18">
      <c r="A48" s="155">
        <v>31</v>
      </c>
      <c r="B48" s="156" t="s">
        <v>386</v>
      </c>
      <c r="C48" s="157">
        <v>4864940</v>
      </c>
      <c r="D48" s="161" t="s">
        <v>12</v>
      </c>
      <c r="E48" s="249" t="s">
        <v>330</v>
      </c>
      <c r="F48" s="157">
        <v>-1000</v>
      </c>
      <c r="G48" s="440">
        <v>999823</v>
      </c>
      <c r="H48" s="331">
        <v>999873</v>
      </c>
      <c r="I48" s="273">
        <f>G48-H48</f>
        <v>-50</v>
      </c>
      <c r="J48" s="273">
        <f>$F48*I48</f>
        <v>50000</v>
      </c>
      <c r="K48" s="273">
        <f>J48/1000000</f>
        <v>0.05</v>
      </c>
      <c r="L48" s="440">
        <v>996809</v>
      </c>
      <c r="M48" s="331">
        <v>997513</v>
      </c>
      <c r="N48" s="273">
        <f>L48-M48</f>
        <v>-704</v>
      </c>
      <c r="O48" s="273">
        <f>$F48*N48</f>
        <v>704000</v>
      </c>
      <c r="P48" s="273">
        <f>O48/1000000</f>
        <v>0.704</v>
      </c>
      <c r="Q48" s="504"/>
    </row>
    <row r="49" spans="1:17" ht="18">
      <c r="A49" s="155"/>
      <c r="B49" s="442" t="s">
        <v>378</v>
      </c>
      <c r="C49" s="157"/>
      <c r="D49" s="161"/>
      <c r="E49" s="249"/>
      <c r="F49" s="157"/>
      <c r="G49" s="330"/>
      <c r="H49" s="331"/>
      <c r="I49" s="413"/>
      <c r="J49" s="413"/>
      <c r="K49" s="413"/>
      <c r="L49" s="330"/>
      <c r="M49" s="331"/>
      <c r="N49" s="413"/>
      <c r="O49" s="413"/>
      <c r="P49" s="413"/>
      <c r="Q49" s="504"/>
    </row>
    <row r="50" spans="1:17" ht="18">
      <c r="A50" s="155">
        <v>32</v>
      </c>
      <c r="B50" s="156" t="s">
        <v>375</v>
      </c>
      <c r="C50" s="157">
        <v>4864891</v>
      </c>
      <c r="D50" s="161" t="s">
        <v>12</v>
      </c>
      <c r="E50" s="249" t="s">
        <v>330</v>
      </c>
      <c r="F50" s="157">
        <v>-2000</v>
      </c>
      <c r="G50" s="440">
        <v>997606</v>
      </c>
      <c r="H50" s="331">
        <v>997619</v>
      </c>
      <c r="I50" s="413">
        <f>G50-H50</f>
        <v>-13</v>
      </c>
      <c r="J50" s="413">
        <f>$F50*I50</f>
        <v>26000</v>
      </c>
      <c r="K50" s="413">
        <f>J50/1000000</f>
        <v>0.026</v>
      </c>
      <c r="L50" s="440">
        <v>997403</v>
      </c>
      <c r="M50" s="331">
        <v>997693</v>
      </c>
      <c r="N50" s="413">
        <f>L50-M50</f>
        <v>-290</v>
      </c>
      <c r="O50" s="413">
        <f>$F50*N50</f>
        <v>580000</v>
      </c>
      <c r="P50" s="413">
        <f>O50/1000000</f>
        <v>0.58</v>
      </c>
      <c r="Q50" s="504"/>
    </row>
    <row r="51" spans="1:17" ht="18">
      <c r="A51" s="155">
        <v>33</v>
      </c>
      <c r="B51" s="156" t="s">
        <v>386</v>
      </c>
      <c r="C51" s="157">
        <v>4864912</v>
      </c>
      <c r="D51" s="161" t="s">
        <v>12</v>
      </c>
      <c r="E51" s="249" t="s">
        <v>330</v>
      </c>
      <c r="F51" s="157">
        <v>-1000</v>
      </c>
      <c r="G51" s="440">
        <v>999236</v>
      </c>
      <c r="H51" s="331">
        <v>999260</v>
      </c>
      <c r="I51" s="413">
        <f>G51-H51</f>
        <v>-24</v>
      </c>
      <c r="J51" s="413">
        <f>$F51*I51</f>
        <v>24000</v>
      </c>
      <c r="K51" s="413">
        <f>J51/1000000</f>
        <v>0.024</v>
      </c>
      <c r="L51" s="440">
        <v>997263</v>
      </c>
      <c r="M51" s="331">
        <v>997902</v>
      </c>
      <c r="N51" s="413">
        <f>L51-M51</f>
        <v>-639</v>
      </c>
      <c r="O51" s="413">
        <f>$F51*N51</f>
        <v>639000</v>
      </c>
      <c r="P51" s="413">
        <f>O51/1000000</f>
        <v>0.639</v>
      </c>
      <c r="Q51" s="504"/>
    </row>
    <row r="52" spans="1:17" ht="18" customHeight="1">
      <c r="A52" s="155"/>
      <c r="B52" s="163" t="s">
        <v>182</v>
      </c>
      <c r="C52" s="157"/>
      <c r="D52" s="158"/>
      <c r="E52" s="249"/>
      <c r="F52" s="162"/>
      <c r="G52" s="102"/>
      <c r="H52" s="389"/>
      <c r="I52" s="389"/>
      <c r="J52" s="389"/>
      <c r="K52" s="389"/>
      <c r="L52" s="390"/>
      <c r="M52" s="389"/>
      <c r="N52" s="389"/>
      <c r="O52" s="389"/>
      <c r="P52" s="389"/>
      <c r="Q52" s="452"/>
    </row>
    <row r="53" spans="1:17" ht="18">
      <c r="A53" s="155">
        <v>34</v>
      </c>
      <c r="B53" s="316" t="s">
        <v>472</v>
      </c>
      <c r="C53" s="324">
        <v>4864850</v>
      </c>
      <c r="D53" s="81" t="s">
        <v>12</v>
      </c>
      <c r="E53" s="93" t="s">
        <v>330</v>
      </c>
      <c r="F53" s="311">
        <v>625</v>
      </c>
      <c r="G53" s="330">
        <v>0</v>
      </c>
      <c r="H53" s="331">
        <v>0</v>
      </c>
      <c r="I53" s="413">
        <f>G53-H53</f>
        <v>0</v>
      </c>
      <c r="J53" s="413">
        <f>$F53*I53</f>
        <v>0</v>
      </c>
      <c r="K53" s="413">
        <f>J53/1000000</f>
        <v>0</v>
      </c>
      <c r="L53" s="330">
        <v>931</v>
      </c>
      <c r="M53" s="331">
        <v>447</v>
      </c>
      <c r="N53" s="413">
        <f>L53-M53</f>
        <v>484</v>
      </c>
      <c r="O53" s="413">
        <f>$F53*N53</f>
        <v>302500</v>
      </c>
      <c r="P53" s="413">
        <f>O53/1000000</f>
        <v>0.3025</v>
      </c>
      <c r="Q53" s="452"/>
    </row>
    <row r="54" spans="1:17" ht="18" customHeight="1">
      <c r="A54" s="155"/>
      <c r="B54" s="163" t="s">
        <v>183</v>
      </c>
      <c r="C54" s="157"/>
      <c r="D54" s="161"/>
      <c r="E54" s="249"/>
      <c r="F54" s="162"/>
      <c r="G54" s="102"/>
      <c r="H54" s="389"/>
      <c r="I54" s="413"/>
      <c r="J54" s="413"/>
      <c r="K54" s="413"/>
      <c r="L54" s="390"/>
      <c r="M54" s="389"/>
      <c r="N54" s="413"/>
      <c r="O54" s="413"/>
      <c r="P54" s="413"/>
      <c r="Q54" s="452"/>
    </row>
    <row r="55" spans="1:17" ht="18" customHeight="1">
      <c r="A55" s="155">
        <v>35</v>
      </c>
      <c r="B55" s="156" t="s">
        <v>171</v>
      </c>
      <c r="C55" s="157">
        <v>4902554</v>
      </c>
      <c r="D55" s="161" t="s">
        <v>12</v>
      </c>
      <c r="E55" s="249" t="s">
        <v>330</v>
      </c>
      <c r="F55" s="162">
        <v>75</v>
      </c>
      <c r="G55" s="440">
        <v>0</v>
      </c>
      <c r="H55" s="331">
        <v>0</v>
      </c>
      <c r="I55" s="413">
        <f>G55-H55</f>
        <v>0</v>
      </c>
      <c r="J55" s="413">
        <f>$F55*I55</f>
        <v>0</v>
      </c>
      <c r="K55" s="413">
        <f>J55/1000000</f>
        <v>0</v>
      </c>
      <c r="L55" s="440">
        <v>0</v>
      </c>
      <c r="M55" s="331">
        <v>0</v>
      </c>
      <c r="N55" s="413">
        <f>L55-M55</f>
        <v>0</v>
      </c>
      <c r="O55" s="413">
        <f>$F55*N55</f>
        <v>0</v>
      </c>
      <c r="P55" s="413">
        <f>O55/1000000</f>
        <v>0</v>
      </c>
      <c r="Q55" s="464"/>
    </row>
    <row r="56" spans="1:17" ht="18" customHeight="1">
      <c r="A56" s="155"/>
      <c r="B56" s="163" t="s">
        <v>165</v>
      </c>
      <c r="C56" s="157"/>
      <c r="D56" s="161"/>
      <c r="E56" s="249"/>
      <c r="F56" s="162"/>
      <c r="G56" s="102"/>
      <c r="H56" s="389"/>
      <c r="I56" s="413"/>
      <c r="J56" s="413"/>
      <c r="K56" s="413"/>
      <c r="L56" s="390"/>
      <c r="M56" s="389"/>
      <c r="N56" s="413"/>
      <c r="O56" s="413"/>
      <c r="P56" s="413"/>
      <c r="Q56" s="452"/>
    </row>
    <row r="57" spans="1:17" ht="18" customHeight="1">
      <c r="A57" s="155">
        <v>36</v>
      </c>
      <c r="B57" s="156" t="s">
        <v>178</v>
      </c>
      <c r="C57" s="157">
        <v>4865093</v>
      </c>
      <c r="D57" s="161" t="s">
        <v>12</v>
      </c>
      <c r="E57" s="249" t="s">
        <v>330</v>
      </c>
      <c r="F57" s="162">
        <v>100</v>
      </c>
      <c r="G57" s="440">
        <v>101277</v>
      </c>
      <c r="H57" s="331">
        <v>101256</v>
      </c>
      <c r="I57" s="413">
        <f>G57-H57</f>
        <v>21</v>
      </c>
      <c r="J57" s="413">
        <f>$F57*I57</f>
        <v>2100</v>
      </c>
      <c r="K57" s="413">
        <f>J57/1000000</f>
        <v>0.0021</v>
      </c>
      <c r="L57" s="440">
        <v>75511</v>
      </c>
      <c r="M57" s="331">
        <v>75500</v>
      </c>
      <c r="N57" s="413">
        <f>L57-M57</f>
        <v>11</v>
      </c>
      <c r="O57" s="413">
        <f>$F57*N57</f>
        <v>1100</v>
      </c>
      <c r="P57" s="413">
        <f>O57/1000000</f>
        <v>0.0011</v>
      </c>
      <c r="Q57" s="452"/>
    </row>
    <row r="58" spans="1:17" ht="19.5" customHeight="1">
      <c r="A58" s="155">
        <v>37</v>
      </c>
      <c r="B58" s="159" t="s">
        <v>179</v>
      </c>
      <c r="C58" s="157">
        <v>4902544</v>
      </c>
      <c r="D58" s="161" t="s">
        <v>12</v>
      </c>
      <c r="E58" s="249" t="s">
        <v>330</v>
      </c>
      <c r="F58" s="162">
        <v>100</v>
      </c>
      <c r="G58" s="440">
        <v>2982</v>
      </c>
      <c r="H58" s="331">
        <v>2493</v>
      </c>
      <c r="I58" s="413">
        <f>G58-H58</f>
        <v>489</v>
      </c>
      <c r="J58" s="413">
        <f>$F58*I58</f>
        <v>48900</v>
      </c>
      <c r="K58" s="413">
        <f>J58/1000000</f>
        <v>0.0489</v>
      </c>
      <c r="L58" s="440">
        <v>1169</v>
      </c>
      <c r="M58" s="331">
        <v>1137</v>
      </c>
      <c r="N58" s="413">
        <f>L58-M58</f>
        <v>32</v>
      </c>
      <c r="O58" s="413">
        <f>$F58*N58</f>
        <v>3200</v>
      </c>
      <c r="P58" s="413">
        <f>O58/1000000</f>
        <v>0.0032</v>
      </c>
      <c r="Q58" s="452"/>
    </row>
    <row r="59" spans="1:17" ht="22.5" customHeight="1">
      <c r="A59" s="155">
        <v>38</v>
      </c>
      <c r="B59" s="165" t="s">
        <v>201</v>
      </c>
      <c r="C59" s="157">
        <v>5269199</v>
      </c>
      <c r="D59" s="161" t="s">
        <v>12</v>
      </c>
      <c r="E59" s="249" t="s">
        <v>330</v>
      </c>
      <c r="F59" s="162">
        <v>100</v>
      </c>
      <c r="G59" s="440">
        <v>26338</v>
      </c>
      <c r="H59" s="441">
        <v>25154</v>
      </c>
      <c r="I59" s="416">
        <f>G59-H59</f>
        <v>1184</v>
      </c>
      <c r="J59" s="416">
        <f>$F59*I59</f>
        <v>118400</v>
      </c>
      <c r="K59" s="416">
        <f>J59/1000000</f>
        <v>0.1184</v>
      </c>
      <c r="L59" s="440">
        <v>69983</v>
      </c>
      <c r="M59" s="441">
        <v>69853</v>
      </c>
      <c r="N59" s="416">
        <f>L59-M59</f>
        <v>130</v>
      </c>
      <c r="O59" s="416">
        <f>$F59*N59</f>
        <v>13000</v>
      </c>
      <c r="P59" s="416">
        <f>O59/1000000</f>
        <v>0.013</v>
      </c>
      <c r="Q59" s="610"/>
    </row>
    <row r="60" spans="1:17" ht="19.5" customHeight="1">
      <c r="A60" s="155"/>
      <c r="B60" s="163" t="s">
        <v>171</v>
      </c>
      <c r="C60" s="157"/>
      <c r="D60" s="161"/>
      <c r="E60" s="158"/>
      <c r="F60" s="162"/>
      <c r="G60" s="330"/>
      <c r="H60" s="331"/>
      <c r="I60" s="413"/>
      <c r="J60" s="413"/>
      <c r="K60" s="413"/>
      <c r="L60" s="390"/>
      <c r="M60" s="389"/>
      <c r="N60" s="413"/>
      <c r="O60" s="413"/>
      <c r="P60" s="413"/>
      <c r="Q60" s="452"/>
    </row>
    <row r="61" spans="1:17" ht="13.5" thickBot="1">
      <c r="A61" s="155">
        <v>39</v>
      </c>
      <c r="B61" s="156" t="s">
        <v>172</v>
      </c>
      <c r="C61" s="168">
        <v>4865151</v>
      </c>
      <c r="D61" s="773" t="s">
        <v>12</v>
      </c>
      <c r="E61" s="169" t="s">
        <v>13</v>
      </c>
      <c r="F61" s="174">
        <v>100</v>
      </c>
      <c r="G61" s="774">
        <v>22260</v>
      </c>
      <c r="H61" s="174">
        <v>22260</v>
      </c>
      <c r="I61" s="174">
        <f>G61-H61</f>
        <v>0</v>
      </c>
      <c r="J61" s="174">
        <f>$F61*I61</f>
        <v>0</v>
      </c>
      <c r="K61" s="174">
        <f>J61/1000000</f>
        <v>0</v>
      </c>
      <c r="L61" s="166">
        <v>4386</v>
      </c>
      <c r="M61" s="174">
        <v>3315</v>
      </c>
      <c r="N61" s="174">
        <f>L61-M61</f>
        <v>1071</v>
      </c>
      <c r="O61" s="174">
        <f>$F61*N61</f>
        <v>107100</v>
      </c>
      <c r="P61" s="174">
        <f>O61/1000000</f>
        <v>0.1071</v>
      </c>
      <c r="Q61" s="775"/>
    </row>
    <row r="62" spans="1:20" s="488" customFormat="1" ht="15.75" customHeight="1" thickBot="1" thickTop="1">
      <c r="A62" s="166"/>
      <c r="B62" s="443"/>
      <c r="R62" s="251"/>
      <c r="S62" s="251"/>
      <c r="T62" s="251"/>
    </row>
    <row r="63" spans="1:20" ht="15.75" customHeight="1" thickTop="1">
      <c r="A63" s="505"/>
      <c r="B63" s="505"/>
      <c r="C63" s="505"/>
      <c r="D63" s="505"/>
      <c r="E63" s="505"/>
      <c r="F63" s="505"/>
      <c r="G63" s="505"/>
      <c r="H63" s="505"/>
      <c r="I63" s="505"/>
      <c r="J63" s="505"/>
      <c r="K63" s="505"/>
      <c r="L63" s="505"/>
      <c r="M63" s="505"/>
      <c r="N63" s="505"/>
      <c r="O63" s="505"/>
      <c r="P63" s="505"/>
      <c r="Q63" s="89"/>
      <c r="R63" s="89"/>
      <c r="S63" s="89"/>
      <c r="T63" s="89"/>
    </row>
    <row r="64" spans="1:20" ht="24" thickBot="1">
      <c r="A64" s="387" t="s">
        <v>348</v>
      </c>
      <c r="G64" s="485"/>
      <c r="H64" s="485"/>
      <c r="I64" s="45" t="s">
        <v>379</v>
      </c>
      <c r="J64" s="485"/>
      <c r="K64" s="485"/>
      <c r="L64" s="485"/>
      <c r="M64" s="485"/>
      <c r="N64" s="45" t="s">
        <v>380</v>
      </c>
      <c r="O64" s="485"/>
      <c r="P64" s="485"/>
      <c r="R64" s="89"/>
      <c r="S64" s="89"/>
      <c r="T64" s="89"/>
    </row>
    <row r="65" spans="1:20" ht="39.75" thickBot="1" thickTop="1">
      <c r="A65" s="506" t="s">
        <v>8</v>
      </c>
      <c r="B65" s="507" t="s">
        <v>9</v>
      </c>
      <c r="C65" s="508" t="s">
        <v>1</v>
      </c>
      <c r="D65" s="508" t="s">
        <v>2</v>
      </c>
      <c r="E65" s="508" t="s">
        <v>3</v>
      </c>
      <c r="F65" s="508" t="s">
        <v>10</v>
      </c>
      <c r="G65" s="506" t="str">
        <f>G5</f>
        <v>FINAL READING 31/08/2019</v>
      </c>
      <c r="H65" s="508" t="str">
        <f>H5</f>
        <v>INTIAL READING 01/08/2019</v>
      </c>
      <c r="I65" s="508" t="s">
        <v>4</v>
      </c>
      <c r="J65" s="508" t="s">
        <v>5</v>
      </c>
      <c r="K65" s="508" t="s">
        <v>6</v>
      </c>
      <c r="L65" s="506" t="str">
        <f>G65</f>
        <v>FINAL READING 31/08/2019</v>
      </c>
      <c r="M65" s="508" t="str">
        <f>H65</f>
        <v>INTIAL READING 01/08/2019</v>
      </c>
      <c r="N65" s="508" t="s">
        <v>4</v>
      </c>
      <c r="O65" s="508" t="s">
        <v>5</v>
      </c>
      <c r="P65" s="508" t="s">
        <v>6</v>
      </c>
      <c r="Q65" s="509" t="s">
        <v>293</v>
      </c>
      <c r="R65" s="89"/>
      <c r="S65" s="89"/>
      <c r="T65" s="89"/>
    </row>
    <row r="66" spans="1:20" ht="15.75" customHeight="1" thickTop="1">
      <c r="A66" s="510"/>
      <c r="B66" s="442" t="s">
        <v>374</v>
      </c>
      <c r="C66" s="511"/>
      <c r="D66" s="511"/>
      <c r="E66" s="511"/>
      <c r="F66" s="512"/>
      <c r="G66" s="511"/>
      <c r="H66" s="511"/>
      <c r="I66" s="511"/>
      <c r="J66" s="511"/>
      <c r="K66" s="512"/>
      <c r="L66" s="511"/>
      <c r="M66" s="511"/>
      <c r="N66" s="511"/>
      <c r="O66" s="511"/>
      <c r="P66" s="511"/>
      <c r="Q66" s="513"/>
      <c r="R66" s="89"/>
      <c r="S66" s="89"/>
      <c r="T66" s="89"/>
    </row>
    <row r="67" spans="1:20" ht="15.75" customHeight="1">
      <c r="A67" s="155">
        <v>1</v>
      </c>
      <c r="B67" s="156" t="s">
        <v>420</v>
      </c>
      <c r="C67" s="157">
        <v>5295127</v>
      </c>
      <c r="D67" s="337" t="s">
        <v>12</v>
      </c>
      <c r="E67" s="316" t="s">
        <v>330</v>
      </c>
      <c r="F67" s="162">
        <v>-100</v>
      </c>
      <c r="G67" s="330">
        <v>391530</v>
      </c>
      <c r="H67" s="331">
        <v>390989</v>
      </c>
      <c r="I67" s="267">
        <f>G67-H67</f>
        <v>541</v>
      </c>
      <c r="J67" s="267">
        <f>$F67*I67</f>
        <v>-54100</v>
      </c>
      <c r="K67" s="267">
        <f>J67/1000000</f>
        <v>-0.0541</v>
      </c>
      <c r="L67" s="330">
        <v>79897</v>
      </c>
      <c r="M67" s="331">
        <v>79149</v>
      </c>
      <c r="N67" s="267">
        <f>L67-M67</f>
        <v>748</v>
      </c>
      <c r="O67" s="267">
        <f>$F67*N67</f>
        <v>-74800</v>
      </c>
      <c r="P67" s="267">
        <f>O67/1000000</f>
        <v>-0.0748</v>
      </c>
      <c r="Q67" s="464"/>
      <c r="R67" s="89"/>
      <c r="S67" s="89"/>
      <c r="T67" s="89"/>
    </row>
    <row r="68" spans="1:20" ht="15.75" customHeight="1">
      <c r="A68" s="155"/>
      <c r="B68" s="156"/>
      <c r="C68" s="157"/>
      <c r="D68" s="337"/>
      <c r="E68" s="316"/>
      <c r="F68" s="162">
        <v>-100</v>
      </c>
      <c r="G68" s="330"/>
      <c r="H68" s="331"/>
      <c r="I68" s="267"/>
      <c r="J68" s="267"/>
      <c r="K68" s="267"/>
      <c r="L68" s="330">
        <v>65033</v>
      </c>
      <c r="M68" s="331">
        <v>64098</v>
      </c>
      <c r="N68" s="267">
        <f>L68-M68</f>
        <v>935</v>
      </c>
      <c r="O68" s="267">
        <f>$F68*N68</f>
        <v>-93500</v>
      </c>
      <c r="P68" s="267">
        <f>O68/1000000</f>
        <v>-0.0935</v>
      </c>
      <c r="Q68" s="464"/>
      <c r="R68" s="89"/>
      <c r="S68" s="89"/>
      <c r="T68" s="89"/>
    </row>
    <row r="69" spans="1:20" ht="15.75" customHeight="1">
      <c r="A69" s="155">
        <v>2</v>
      </c>
      <c r="B69" s="156" t="s">
        <v>423</v>
      </c>
      <c r="C69" s="157">
        <v>5128400</v>
      </c>
      <c r="D69" s="337" t="s">
        <v>12</v>
      </c>
      <c r="E69" s="316" t="s">
        <v>330</v>
      </c>
      <c r="F69" s="162">
        <v>-1000</v>
      </c>
      <c r="G69" s="330">
        <v>5662</v>
      </c>
      <c r="H69" s="331">
        <v>5650</v>
      </c>
      <c r="I69" s="267">
        <f>G69-H69</f>
        <v>12</v>
      </c>
      <c r="J69" s="267">
        <f>$F69*I69</f>
        <v>-12000</v>
      </c>
      <c r="K69" s="267">
        <f>J69/1000000</f>
        <v>-0.012</v>
      </c>
      <c r="L69" s="330">
        <v>1919</v>
      </c>
      <c r="M69" s="331">
        <v>1876</v>
      </c>
      <c r="N69" s="267">
        <f>L69-M69</f>
        <v>43</v>
      </c>
      <c r="O69" s="267">
        <f>$F69*N69</f>
        <v>-43000</v>
      </c>
      <c r="P69" s="267">
        <f>O69/1000000</f>
        <v>-0.043</v>
      </c>
      <c r="Q69" s="464"/>
      <c r="R69" s="89"/>
      <c r="S69" s="89"/>
      <c r="T69" s="89"/>
    </row>
    <row r="70" spans="1:20" ht="15.75" customHeight="1">
      <c r="A70" s="514"/>
      <c r="B70" s="306" t="s">
        <v>345</v>
      </c>
      <c r="C70" s="324"/>
      <c r="D70" s="337"/>
      <c r="E70" s="316"/>
      <c r="F70" s="162"/>
      <c r="G70" s="159"/>
      <c r="H70" s="159"/>
      <c r="I70" s="159"/>
      <c r="J70" s="159"/>
      <c r="K70" s="159"/>
      <c r="L70" s="514"/>
      <c r="M70" s="159"/>
      <c r="N70" s="159"/>
      <c r="O70" s="159"/>
      <c r="P70" s="159"/>
      <c r="Q70" s="464"/>
      <c r="R70" s="89"/>
      <c r="S70" s="89"/>
      <c r="T70" s="89"/>
    </row>
    <row r="71" spans="1:20" ht="15.75" customHeight="1">
      <c r="A71" s="155">
        <v>3</v>
      </c>
      <c r="B71" s="156" t="s">
        <v>346</v>
      </c>
      <c r="C71" s="157">
        <v>4902555</v>
      </c>
      <c r="D71" s="337" t="s">
        <v>12</v>
      </c>
      <c r="E71" s="316" t="s">
        <v>330</v>
      </c>
      <c r="F71" s="162">
        <v>-75</v>
      </c>
      <c r="G71" s="330">
        <v>10812</v>
      </c>
      <c r="H71" s="331">
        <v>10784</v>
      </c>
      <c r="I71" s="267">
        <f>G71-H71</f>
        <v>28</v>
      </c>
      <c r="J71" s="267">
        <f>$F71*I71</f>
        <v>-2100</v>
      </c>
      <c r="K71" s="267">
        <f>J71/1000000</f>
        <v>-0.0021</v>
      </c>
      <c r="L71" s="330">
        <v>20686</v>
      </c>
      <c r="M71" s="331">
        <v>19885</v>
      </c>
      <c r="N71" s="267">
        <f>L71-M71</f>
        <v>801</v>
      </c>
      <c r="O71" s="267">
        <f>$F71*N71</f>
        <v>-60075</v>
      </c>
      <c r="P71" s="267">
        <f>O71/1000000</f>
        <v>-0.060075</v>
      </c>
      <c r="Q71" s="464"/>
      <c r="R71" s="89"/>
      <c r="S71" s="89"/>
      <c r="T71" s="89"/>
    </row>
    <row r="72" spans="1:20" s="488" customFormat="1" ht="15.75" customHeight="1" thickBot="1">
      <c r="A72" s="166">
        <v>4</v>
      </c>
      <c r="B72" s="443" t="s">
        <v>347</v>
      </c>
      <c r="C72" s="168">
        <v>4902581</v>
      </c>
      <c r="D72" s="773" t="s">
        <v>12</v>
      </c>
      <c r="E72" s="169" t="s">
        <v>330</v>
      </c>
      <c r="F72" s="174">
        <v>-100</v>
      </c>
      <c r="G72" s="774">
        <v>5305</v>
      </c>
      <c r="H72" s="174">
        <v>5297</v>
      </c>
      <c r="I72" s="174">
        <f>G72-H72</f>
        <v>8</v>
      </c>
      <c r="J72" s="174">
        <f>$F72*I72</f>
        <v>-800</v>
      </c>
      <c r="K72" s="174">
        <f>J72/1000000</f>
        <v>-0.0008</v>
      </c>
      <c r="L72" s="166">
        <v>13274</v>
      </c>
      <c r="M72" s="174">
        <v>12905</v>
      </c>
      <c r="N72" s="174">
        <f>L72-M72</f>
        <v>369</v>
      </c>
      <c r="O72" s="174">
        <f>$F72*N72</f>
        <v>-36900</v>
      </c>
      <c r="P72" s="174">
        <f>O72/1000000</f>
        <v>-0.0369</v>
      </c>
      <c r="Q72" s="775"/>
      <c r="R72" s="251"/>
      <c r="S72" s="251"/>
      <c r="T72" s="251"/>
    </row>
    <row r="73" spans="1:20" ht="15.75" customHeight="1" thickTop="1">
      <c r="A73" s="505"/>
      <c r="B73" s="505"/>
      <c r="C73" s="505"/>
      <c r="D73" s="505"/>
      <c r="E73" s="505"/>
      <c r="F73" s="505"/>
      <c r="G73" s="505"/>
      <c r="H73" s="505"/>
      <c r="I73" s="505"/>
      <c r="J73" s="505"/>
      <c r="K73" s="505"/>
      <c r="L73" s="505"/>
      <c r="M73" s="505"/>
      <c r="N73" s="505"/>
      <c r="O73" s="505"/>
      <c r="P73" s="505"/>
      <c r="Q73" s="89"/>
      <c r="R73" s="89"/>
      <c r="S73" s="89"/>
      <c r="T73" s="89"/>
    </row>
    <row r="74" spans="1:20" ht="15.75" customHeight="1">
      <c r="A74" s="505"/>
      <c r="B74" s="505"/>
      <c r="C74" s="505"/>
      <c r="D74" s="505"/>
      <c r="E74" s="505"/>
      <c r="F74" s="505"/>
      <c r="G74" s="505"/>
      <c r="H74" s="505"/>
      <c r="I74" s="505"/>
      <c r="J74" s="505"/>
      <c r="K74" s="505"/>
      <c r="L74" s="505"/>
      <c r="M74" s="505"/>
      <c r="N74" s="505"/>
      <c r="O74" s="505"/>
      <c r="P74" s="505"/>
      <c r="Q74" s="89"/>
      <c r="R74" s="89"/>
      <c r="S74" s="89"/>
      <c r="T74" s="89"/>
    </row>
    <row r="75" spans="1:16" ht="25.5" customHeight="1">
      <c r="A75" s="172" t="s">
        <v>322</v>
      </c>
      <c r="B75" s="493"/>
      <c r="C75" s="75"/>
      <c r="D75" s="493"/>
      <c r="E75" s="493"/>
      <c r="F75" s="493"/>
      <c r="G75" s="493"/>
      <c r="H75" s="493"/>
      <c r="I75" s="493"/>
      <c r="J75" s="493"/>
      <c r="K75" s="611">
        <f>SUM(K9:K61)+SUM(K67:K72)-K32</f>
        <v>0.5995583500000001</v>
      </c>
      <c r="L75" s="612"/>
      <c r="M75" s="612"/>
      <c r="N75" s="612"/>
      <c r="O75" s="612"/>
      <c r="P75" s="611">
        <f>SUM(P9:P61)+SUM(P67:P72)-P32</f>
        <v>3.79395173</v>
      </c>
    </row>
    <row r="76" spans="1:16" ht="12.75">
      <c r="A76" s="493"/>
      <c r="B76" s="493"/>
      <c r="C76" s="493"/>
      <c r="D76" s="493"/>
      <c r="E76" s="493"/>
      <c r="F76" s="493"/>
      <c r="G76" s="493"/>
      <c r="H76" s="493"/>
      <c r="I76" s="493"/>
      <c r="J76" s="493"/>
      <c r="K76" s="493"/>
      <c r="L76" s="493"/>
      <c r="M76" s="493"/>
      <c r="N76" s="493"/>
      <c r="O76" s="493"/>
      <c r="P76" s="493"/>
    </row>
    <row r="77" spans="1:16" ht="9.75" customHeight="1">
      <c r="A77" s="493"/>
      <c r="B77" s="493"/>
      <c r="C77" s="493"/>
      <c r="D77" s="493"/>
      <c r="E77" s="493"/>
      <c r="F77" s="493"/>
      <c r="G77" s="493"/>
      <c r="H77" s="493"/>
      <c r="I77" s="493"/>
      <c r="J77" s="493"/>
      <c r="K77" s="493"/>
      <c r="L77" s="493"/>
      <c r="M77" s="493"/>
      <c r="N77" s="493"/>
      <c r="O77" s="493"/>
      <c r="P77" s="493"/>
    </row>
    <row r="78" spans="1:16" ht="12.75" hidden="1">
      <c r="A78" s="493"/>
      <c r="B78" s="493"/>
      <c r="C78" s="493"/>
      <c r="D78" s="493"/>
      <c r="E78" s="493"/>
      <c r="F78" s="493"/>
      <c r="G78" s="493"/>
      <c r="H78" s="493"/>
      <c r="I78" s="493"/>
      <c r="J78" s="493"/>
      <c r="K78" s="493"/>
      <c r="L78" s="493"/>
      <c r="M78" s="493"/>
      <c r="N78" s="493"/>
      <c r="O78" s="493"/>
      <c r="P78" s="493"/>
    </row>
    <row r="79" spans="1:16" ht="23.25" customHeight="1" thickBot="1">
      <c r="A79" s="493"/>
      <c r="B79" s="493"/>
      <c r="C79" s="613"/>
      <c r="D79" s="493"/>
      <c r="E79" s="493"/>
      <c r="F79" s="493"/>
      <c r="G79" s="493"/>
      <c r="H79" s="493"/>
      <c r="I79" s="493"/>
      <c r="J79" s="614"/>
      <c r="K79" s="559" t="s">
        <v>323</v>
      </c>
      <c r="L79" s="493"/>
      <c r="M79" s="493"/>
      <c r="N79" s="493"/>
      <c r="O79" s="493"/>
      <c r="P79" s="559" t="s">
        <v>324</v>
      </c>
    </row>
    <row r="80" spans="1:17" ht="20.25">
      <c r="A80" s="615"/>
      <c r="B80" s="616"/>
      <c r="C80" s="172"/>
      <c r="D80" s="547"/>
      <c r="E80" s="547"/>
      <c r="F80" s="547"/>
      <c r="G80" s="547"/>
      <c r="H80" s="547"/>
      <c r="I80" s="547"/>
      <c r="J80" s="617"/>
      <c r="K80" s="616"/>
      <c r="L80" s="616"/>
      <c r="M80" s="616"/>
      <c r="N80" s="616"/>
      <c r="O80" s="616"/>
      <c r="P80" s="616"/>
      <c r="Q80" s="548"/>
    </row>
    <row r="81" spans="1:17" ht="20.25">
      <c r="A81" s="237"/>
      <c r="B81" s="172" t="s">
        <v>320</v>
      </c>
      <c r="C81" s="172"/>
      <c r="D81" s="618"/>
      <c r="E81" s="618"/>
      <c r="F81" s="618"/>
      <c r="G81" s="618"/>
      <c r="H81" s="618"/>
      <c r="I81" s="618"/>
      <c r="J81" s="618"/>
      <c r="K81" s="619">
        <f>K75</f>
        <v>0.5995583500000001</v>
      </c>
      <c r="L81" s="620"/>
      <c r="M81" s="620"/>
      <c r="N81" s="620"/>
      <c r="O81" s="620"/>
      <c r="P81" s="619">
        <f>P75</f>
        <v>3.79395173</v>
      </c>
      <c r="Q81" s="549"/>
    </row>
    <row r="82" spans="1:17" ht="20.25">
      <c r="A82" s="237"/>
      <c r="B82" s="172"/>
      <c r="C82" s="172"/>
      <c r="D82" s="618"/>
      <c r="E82" s="618"/>
      <c r="F82" s="618"/>
      <c r="G82" s="618"/>
      <c r="H82" s="618"/>
      <c r="I82" s="621"/>
      <c r="J82" s="56"/>
      <c r="K82" s="606"/>
      <c r="L82" s="606"/>
      <c r="M82" s="606"/>
      <c r="N82" s="606"/>
      <c r="O82" s="606"/>
      <c r="P82" s="606"/>
      <c r="Q82" s="549"/>
    </row>
    <row r="83" spans="1:17" ht="20.25">
      <c r="A83" s="237"/>
      <c r="B83" s="172" t="s">
        <v>313</v>
      </c>
      <c r="C83" s="172"/>
      <c r="D83" s="618"/>
      <c r="E83" s="618"/>
      <c r="F83" s="618"/>
      <c r="G83" s="618"/>
      <c r="H83" s="618"/>
      <c r="I83" s="618"/>
      <c r="J83" s="618"/>
      <c r="K83" s="619">
        <f>'STEPPED UP GENCO'!K45</f>
        <v>-0.18977110070000003</v>
      </c>
      <c r="L83" s="619"/>
      <c r="M83" s="619"/>
      <c r="N83" s="619"/>
      <c r="O83" s="619"/>
      <c r="P83" s="619">
        <f>'STEPPED UP GENCO'!P45</f>
        <v>0.0142561879</v>
      </c>
      <c r="Q83" s="549"/>
    </row>
    <row r="84" spans="1:17" ht="20.25">
      <c r="A84" s="237"/>
      <c r="B84" s="172"/>
      <c r="C84" s="172"/>
      <c r="D84" s="622"/>
      <c r="E84" s="622"/>
      <c r="F84" s="622"/>
      <c r="G84" s="622"/>
      <c r="H84" s="622"/>
      <c r="I84" s="623"/>
      <c r="J84" s="624"/>
      <c r="K84" s="485"/>
      <c r="L84" s="485"/>
      <c r="M84" s="485"/>
      <c r="N84" s="485"/>
      <c r="O84" s="485"/>
      <c r="P84" s="485"/>
      <c r="Q84" s="549"/>
    </row>
    <row r="85" spans="1:17" ht="20.25">
      <c r="A85" s="237"/>
      <c r="B85" s="172" t="s">
        <v>321</v>
      </c>
      <c r="C85" s="172"/>
      <c r="D85" s="485"/>
      <c r="E85" s="485"/>
      <c r="F85" s="485"/>
      <c r="G85" s="485"/>
      <c r="H85" s="485"/>
      <c r="I85" s="485"/>
      <c r="J85" s="485"/>
      <c r="K85" s="280">
        <f>SUM(K81:K84)</f>
        <v>0.4097872493000001</v>
      </c>
      <c r="L85" s="485"/>
      <c r="M85" s="485"/>
      <c r="N85" s="485"/>
      <c r="O85" s="485"/>
      <c r="P85" s="625">
        <f>SUM(P81:P84)</f>
        <v>3.8082079179</v>
      </c>
      <c r="Q85" s="549"/>
    </row>
    <row r="86" spans="1:17" ht="20.25">
      <c r="A86" s="573"/>
      <c r="B86" s="485"/>
      <c r="C86" s="172"/>
      <c r="D86" s="485"/>
      <c r="E86" s="485"/>
      <c r="F86" s="485"/>
      <c r="G86" s="485"/>
      <c r="H86" s="485"/>
      <c r="I86" s="485"/>
      <c r="J86" s="485"/>
      <c r="K86" s="485"/>
      <c r="L86" s="485"/>
      <c r="M86" s="485"/>
      <c r="N86" s="485"/>
      <c r="O86" s="485"/>
      <c r="P86" s="485"/>
      <c r="Q86" s="549"/>
    </row>
    <row r="87" spans="1:17" ht="13.5" thickBot="1">
      <c r="A87" s="574"/>
      <c r="B87" s="550"/>
      <c r="C87" s="550"/>
      <c r="D87" s="550"/>
      <c r="E87" s="550"/>
      <c r="F87" s="550"/>
      <c r="G87" s="550"/>
      <c r="H87" s="550"/>
      <c r="I87" s="550"/>
      <c r="J87" s="550"/>
      <c r="K87" s="550"/>
      <c r="L87" s="550"/>
      <c r="M87" s="550"/>
      <c r="N87" s="550"/>
      <c r="O87" s="550"/>
      <c r="P87" s="550"/>
      <c r="Q87" s="551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0" zoomScaleNormal="70" zoomScaleSheetLayoutView="70" zoomScalePageLayoutView="0" workbookViewId="0" topLeftCell="A13">
      <selection activeCell="Q12" sqref="Q12"/>
    </sheetView>
  </sheetViews>
  <sheetFormatPr defaultColWidth="9.140625" defaultRowHeight="12.75"/>
  <cols>
    <col min="1" max="1" width="4.7109375" style="448" customWidth="1"/>
    <col min="2" max="2" width="26.7109375" style="448" customWidth="1"/>
    <col min="3" max="3" width="18.57421875" style="448" customWidth="1"/>
    <col min="4" max="4" width="12.8515625" style="448" customWidth="1"/>
    <col min="5" max="5" width="22.140625" style="448" customWidth="1"/>
    <col min="6" max="6" width="14.421875" style="448" customWidth="1"/>
    <col min="7" max="7" width="15.57421875" style="448" customWidth="1"/>
    <col min="8" max="8" width="15.28125" style="448" customWidth="1"/>
    <col min="9" max="9" width="15.00390625" style="448" customWidth="1"/>
    <col min="10" max="10" width="16.7109375" style="448" customWidth="1"/>
    <col min="11" max="11" width="16.57421875" style="448" customWidth="1"/>
    <col min="12" max="12" width="17.140625" style="448" customWidth="1"/>
    <col min="13" max="13" width="14.7109375" style="448" customWidth="1"/>
    <col min="14" max="14" width="15.7109375" style="448" customWidth="1"/>
    <col min="15" max="15" width="18.28125" style="448" customWidth="1"/>
    <col min="16" max="16" width="17.140625" style="448" customWidth="1"/>
    <col min="17" max="17" width="22.00390625" style="448" customWidth="1"/>
    <col min="18" max="16384" width="9.140625" style="448" customWidth="1"/>
  </cols>
  <sheetData>
    <row r="1" ht="26.25" customHeight="1">
      <c r="A1" s="1" t="s">
        <v>223</v>
      </c>
    </row>
    <row r="2" spans="1:17" ht="23.25" customHeight="1">
      <c r="A2" s="2" t="s">
        <v>224</v>
      </c>
      <c r="P2" s="626" t="str">
        <f>NDPL!Q1</f>
        <v>AUGUST-2019</v>
      </c>
      <c r="Q2" s="626"/>
    </row>
    <row r="3" ht="23.25">
      <c r="A3" s="178" t="s">
        <v>204</v>
      </c>
    </row>
    <row r="4" spans="1:16" ht="24" thickBot="1">
      <c r="A4" s="3"/>
      <c r="G4" s="485"/>
      <c r="H4" s="485"/>
      <c r="I4" s="45" t="s">
        <v>379</v>
      </c>
      <c r="J4" s="485"/>
      <c r="K4" s="485"/>
      <c r="L4" s="485"/>
      <c r="M4" s="485"/>
      <c r="N4" s="45" t="s">
        <v>380</v>
      </c>
      <c r="O4" s="485"/>
      <c r="P4" s="485"/>
    </row>
    <row r="5" spans="1:17" ht="51.75" customHeight="1" thickBot="1" thickTop="1">
      <c r="A5" s="506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tr">
        <f>NDPL!G5</f>
        <v>FINAL READING 31/08/2019</v>
      </c>
      <c r="H5" s="508" t="str">
        <f>NDPL!H5</f>
        <v>INTIAL READING 01/08/2019</v>
      </c>
      <c r="I5" s="508" t="s">
        <v>4</v>
      </c>
      <c r="J5" s="508" t="s">
        <v>5</v>
      </c>
      <c r="K5" s="508" t="s">
        <v>6</v>
      </c>
      <c r="L5" s="506" t="str">
        <f>NDPL!G5</f>
        <v>FINAL READING 31/08/2019</v>
      </c>
      <c r="M5" s="508" t="str">
        <f>NDPL!H5</f>
        <v>INTIAL READING 01/08/2019</v>
      </c>
      <c r="N5" s="508" t="s">
        <v>4</v>
      </c>
      <c r="O5" s="508" t="s">
        <v>5</v>
      </c>
      <c r="P5" s="508" t="s">
        <v>6</v>
      </c>
      <c r="Q5" s="509" t="s">
        <v>293</v>
      </c>
    </row>
    <row r="6" ht="14.25" thickBot="1" thickTop="1"/>
    <row r="7" spans="1:17" ht="24" customHeight="1" thickTop="1">
      <c r="A7" s="404" t="s">
        <v>218</v>
      </c>
      <c r="B7" s="57"/>
      <c r="C7" s="58"/>
      <c r="D7" s="58"/>
      <c r="E7" s="58"/>
      <c r="F7" s="58"/>
      <c r="G7" s="605"/>
      <c r="H7" s="603"/>
      <c r="I7" s="603"/>
      <c r="J7" s="603"/>
      <c r="K7" s="627"/>
      <c r="L7" s="628"/>
      <c r="M7" s="498"/>
      <c r="N7" s="603"/>
      <c r="O7" s="603"/>
      <c r="P7" s="629"/>
      <c r="Q7" s="535"/>
    </row>
    <row r="8" spans="1:17" ht="24" customHeight="1">
      <c r="A8" s="630" t="s">
        <v>205</v>
      </c>
      <c r="B8" s="85"/>
      <c r="C8" s="85"/>
      <c r="D8" s="85"/>
      <c r="E8" s="85"/>
      <c r="F8" s="85"/>
      <c r="G8" s="101"/>
      <c r="H8" s="606"/>
      <c r="I8" s="389"/>
      <c r="J8" s="389"/>
      <c r="K8" s="631"/>
      <c r="L8" s="390"/>
      <c r="M8" s="389"/>
      <c r="N8" s="389"/>
      <c r="O8" s="389"/>
      <c r="P8" s="632"/>
      <c r="Q8" s="452"/>
    </row>
    <row r="9" spans="1:17" ht="24" customHeight="1">
      <c r="A9" s="633" t="s">
        <v>206</v>
      </c>
      <c r="B9" s="85"/>
      <c r="C9" s="85"/>
      <c r="D9" s="85"/>
      <c r="E9" s="85"/>
      <c r="F9" s="85"/>
      <c r="G9" s="101"/>
      <c r="H9" s="606"/>
      <c r="I9" s="389"/>
      <c r="J9" s="389"/>
      <c r="K9" s="631"/>
      <c r="L9" s="390"/>
      <c r="M9" s="389"/>
      <c r="N9" s="389"/>
      <c r="O9" s="389"/>
      <c r="P9" s="632"/>
      <c r="Q9" s="452"/>
    </row>
    <row r="10" spans="1:17" ht="24" customHeight="1">
      <c r="A10" s="257">
        <v>1</v>
      </c>
      <c r="B10" s="259" t="s">
        <v>220</v>
      </c>
      <c r="C10" s="403">
        <v>5128430</v>
      </c>
      <c r="D10" s="261" t="s">
        <v>12</v>
      </c>
      <c r="E10" s="260" t="s">
        <v>330</v>
      </c>
      <c r="F10" s="261">
        <v>200</v>
      </c>
      <c r="G10" s="444">
        <v>3774</v>
      </c>
      <c r="H10" s="445">
        <v>3774</v>
      </c>
      <c r="I10" s="446">
        <f aca="true" t="shared" si="0" ref="I10:I16">G10-H10</f>
        <v>0</v>
      </c>
      <c r="J10" s="446">
        <f aca="true" t="shared" si="1" ref="J10:J16">$F10*I10</f>
        <v>0</v>
      </c>
      <c r="K10" s="467">
        <f aca="true" t="shared" si="2" ref="K10:K16">J10/1000000</f>
        <v>0</v>
      </c>
      <c r="L10" s="444">
        <v>56710</v>
      </c>
      <c r="M10" s="445">
        <v>51323</v>
      </c>
      <c r="N10" s="446">
        <f aca="true" t="shared" si="3" ref="N10:N16">L10-M10</f>
        <v>5387</v>
      </c>
      <c r="O10" s="446">
        <f aca="true" t="shared" si="4" ref="O10:O16">$F10*N10</f>
        <v>1077400</v>
      </c>
      <c r="P10" s="468">
        <f aca="true" t="shared" si="5" ref="P10:P16">O10/1000000</f>
        <v>1.0774</v>
      </c>
      <c r="Q10" s="452"/>
    </row>
    <row r="11" spans="1:17" ht="24" customHeight="1">
      <c r="A11" s="257">
        <v>2</v>
      </c>
      <c r="B11" s="259" t="s">
        <v>221</v>
      </c>
      <c r="C11" s="403">
        <v>4864849</v>
      </c>
      <c r="D11" s="261" t="s">
        <v>12</v>
      </c>
      <c r="E11" s="260" t="s">
        <v>330</v>
      </c>
      <c r="F11" s="261">
        <v>1000</v>
      </c>
      <c r="G11" s="444">
        <v>1728</v>
      </c>
      <c r="H11" s="445">
        <v>1728</v>
      </c>
      <c r="I11" s="446">
        <f t="shared" si="0"/>
        <v>0</v>
      </c>
      <c r="J11" s="446">
        <f t="shared" si="1"/>
        <v>0</v>
      </c>
      <c r="K11" s="467">
        <f t="shared" si="2"/>
        <v>0</v>
      </c>
      <c r="L11" s="444">
        <v>42414</v>
      </c>
      <c r="M11" s="445">
        <v>42414</v>
      </c>
      <c r="N11" s="446">
        <f t="shared" si="3"/>
        <v>0</v>
      </c>
      <c r="O11" s="446">
        <f t="shared" si="4"/>
        <v>0</v>
      </c>
      <c r="P11" s="468">
        <f t="shared" si="5"/>
        <v>0</v>
      </c>
      <c r="Q11" s="452"/>
    </row>
    <row r="12" spans="1:17" ht="24" customHeight="1">
      <c r="A12" s="257"/>
      <c r="B12" s="259"/>
      <c r="C12" s="403">
        <v>5128405</v>
      </c>
      <c r="D12" s="261" t="s">
        <v>12</v>
      </c>
      <c r="E12" s="260" t="s">
        <v>330</v>
      </c>
      <c r="F12" s="261">
        <v>1000</v>
      </c>
      <c r="G12" s="444">
        <v>0</v>
      </c>
      <c r="H12" s="445">
        <v>0</v>
      </c>
      <c r="I12" s="446">
        <f>G12-H12</f>
        <v>0</v>
      </c>
      <c r="J12" s="446">
        <f>$F12*I12</f>
        <v>0</v>
      </c>
      <c r="K12" s="467">
        <f>J12/1000000</f>
        <v>0</v>
      </c>
      <c r="L12" s="444">
        <v>0</v>
      </c>
      <c r="M12" s="445">
        <v>0</v>
      </c>
      <c r="N12" s="446">
        <f>L12-M12</f>
        <v>0</v>
      </c>
      <c r="O12" s="446">
        <f>$F12*N12</f>
        <v>0</v>
      </c>
      <c r="P12" s="468">
        <f>O12/1000000</f>
        <v>0</v>
      </c>
      <c r="Q12" s="452" t="s">
        <v>469</v>
      </c>
    </row>
    <row r="13" spans="1:17" ht="24" customHeight="1">
      <c r="A13" s="257">
        <v>3</v>
      </c>
      <c r="B13" s="259" t="s">
        <v>207</v>
      </c>
      <c r="C13" s="403">
        <v>4864846</v>
      </c>
      <c r="D13" s="261" t="s">
        <v>12</v>
      </c>
      <c r="E13" s="260" t="s">
        <v>330</v>
      </c>
      <c r="F13" s="261">
        <v>1000</v>
      </c>
      <c r="G13" s="444">
        <v>4466</v>
      </c>
      <c r="H13" s="445">
        <v>4466</v>
      </c>
      <c r="I13" s="446">
        <f t="shared" si="0"/>
        <v>0</v>
      </c>
      <c r="J13" s="446">
        <f t="shared" si="1"/>
        <v>0</v>
      </c>
      <c r="K13" s="791">
        <f t="shared" si="2"/>
        <v>0</v>
      </c>
      <c r="L13" s="444">
        <v>54949</v>
      </c>
      <c r="M13" s="445">
        <v>54202</v>
      </c>
      <c r="N13" s="446">
        <f t="shared" si="3"/>
        <v>747</v>
      </c>
      <c r="O13" s="446">
        <f t="shared" si="4"/>
        <v>747000</v>
      </c>
      <c r="P13" s="468">
        <f t="shared" si="5"/>
        <v>0.747</v>
      </c>
      <c r="Q13" s="452"/>
    </row>
    <row r="14" spans="1:17" ht="24" customHeight="1">
      <c r="A14" s="257">
        <v>4</v>
      </c>
      <c r="B14" s="259" t="s">
        <v>208</v>
      </c>
      <c r="C14" s="403">
        <v>4864918</v>
      </c>
      <c r="D14" s="261" t="s">
        <v>12</v>
      </c>
      <c r="E14" s="260" t="s">
        <v>330</v>
      </c>
      <c r="F14" s="261">
        <v>400</v>
      </c>
      <c r="G14" s="444">
        <v>162</v>
      </c>
      <c r="H14" s="445">
        <v>162</v>
      </c>
      <c r="I14" s="446">
        <f t="shared" si="0"/>
        <v>0</v>
      </c>
      <c r="J14" s="446">
        <f t="shared" si="1"/>
        <v>0</v>
      </c>
      <c r="K14" s="467">
        <f t="shared" si="2"/>
        <v>0</v>
      </c>
      <c r="L14" s="444">
        <v>16162</v>
      </c>
      <c r="M14" s="445">
        <v>15676</v>
      </c>
      <c r="N14" s="446">
        <f t="shared" si="3"/>
        <v>486</v>
      </c>
      <c r="O14" s="446">
        <f t="shared" si="4"/>
        <v>194400</v>
      </c>
      <c r="P14" s="468">
        <f t="shared" si="5"/>
        <v>0.1944</v>
      </c>
      <c r="Q14" s="452"/>
    </row>
    <row r="15" spans="1:17" ht="24" customHeight="1">
      <c r="A15" s="257">
        <v>5</v>
      </c>
      <c r="B15" s="259" t="s">
        <v>388</v>
      </c>
      <c r="C15" s="403">
        <v>4864894</v>
      </c>
      <c r="D15" s="261" t="s">
        <v>12</v>
      </c>
      <c r="E15" s="260" t="s">
        <v>330</v>
      </c>
      <c r="F15" s="261">
        <v>800</v>
      </c>
      <c r="G15" s="444">
        <v>78</v>
      </c>
      <c r="H15" s="445">
        <v>76</v>
      </c>
      <c r="I15" s="446">
        <f>G15-H15</f>
        <v>2</v>
      </c>
      <c r="J15" s="446">
        <f>$F15*I15</f>
        <v>1600</v>
      </c>
      <c r="K15" s="467">
        <f>J15/1000000</f>
        <v>0.0016</v>
      </c>
      <c r="L15" s="444">
        <v>432</v>
      </c>
      <c r="M15" s="445">
        <v>340</v>
      </c>
      <c r="N15" s="446">
        <f>L15-M15</f>
        <v>92</v>
      </c>
      <c r="O15" s="446">
        <f>$F15*N15</f>
        <v>73600</v>
      </c>
      <c r="P15" s="468">
        <f>O15/1000000</f>
        <v>0.0736</v>
      </c>
      <c r="Q15" s="452"/>
    </row>
    <row r="16" spans="1:17" ht="24" customHeight="1">
      <c r="A16" s="257">
        <v>6</v>
      </c>
      <c r="B16" s="259" t="s">
        <v>387</v>
      </c>
      <c r="C16" s="403">
        <v>5128425</v>
      </c>
      <c r="D16" s="261" t="s">
        <v>12</v>
      </c>
      <c r="E16" s="260" t="s">
        <v>330</v>
      </c>
      <c r="F16" s="261">
        <v>400</v>
      </c>
      <c r="G16" s="444">
        <v>888</v>
      </c>
      <c r="H16" s="445">
        <v>861</v>
      </c>
      <c r="I16" s="446">
        <f t="shared" si="0"/>
        <v>27</v>
      </c>
      <c r="J16" s="446">
        <f t="shared" si="1"/>
        <v>10800</v>
      </c>
      <c r="K16" s="467">
        <f t="shared" si="2"/>
        <v>0.0108</v>
      </c>
      <c r="L16" s="444">
        <v>4289</v>
      </c>
      <c r="M16" s="445">
        <v>3849</v>
      </c>
      <c r="N16" s="446">
        <f t="shared" si="3"/>
        <v>440</v>
      </c>
      <c r="O16" s="446">
        <f t="shared" si="4"/>
        <v>176000</v>
      </c>
      <c r="P16" s="468">
        <f t="shared" si="5"/>
        <v>0.176</v>
      </c>
      <c r="Q16" s="452"/>
    </row>
    <row r="17" spans="1:17" ht="24" customHeight="1">
      <c r="A17" s="634" t="s">
        <v>209</v>
      </c>
      <c r="B17" s="259"/>
      <c r="C17" s="403"/>
      <c r="D17" s="261"/>
      <c r="E17" s="259"/>
      <c r="F17" s="261"/>
      <c r="G17" s="635"/>
      <c r="H17" s="446"/>
      <c r="I17" s="446"/>
      <c r="J17" s="446"/>
      <c r="K17" s="467"/>
      <c r="L17" s="635"/>
      <c r="M17" s="446"/>
      <c r="N17" s="446"/>
      <c r="O17" s="446"/>
      <c r="P17" s="468"/>
      <c r="Q17" s="452"/>
    </row>
    <row r="18" spans="1:17" ht="24" customHeight="1">
      <c r="A18" s="257">
        <v>7</v>
      </c>
      <c r="B18" s="259" t="s">
        <v>222</v>
      </c>
      <c r="C18" s="403">
        <v>4864804</v>
      </c>
      <c r="D18" s="261" t="s">
        <v>12</v>
      </c>
      <c r="E18" s="260" t="s">
        <v>330</v>
      </c>
      <c r="F18" s="261">
        <v>200</v>
      </c>
      <c r="G18" s="444">
        <v>994312</v>
      </c>
      <c r="H18" s="445">
        <v>994312</v>
      </c>
      <c r="I18" s="446">
        <f>G18-H18</f>
        <v>0</v>
      </c>
      <c r="J18" s="446">
        <f>$F18*I18</f>
        <v>0</v>
      </c>
      <c r="K18" s="791">
        <f>J18/1000000</f>
        <v>0</v>
      </c>
      <c r="L18" s="444">
        <v>4403</v>
      </c>
      <c r="M18" s="445">
        <v>4403</v>
      </c>
      <c r="N18" s="446">
        <f>L18-M18</f>
        <v>0</v>
      </c>
      <c r="O18" s="446">
        <f>$F18*N18</f>
        <v>0</v>
      </c>
      <c r="P18" s="468">
        <f>O18/1000000</f>
        <v>0</v>
      </c>
      <c r="Q18" s="452"/>
    </row>
    <row r="19" spans="1:17" ht="24" customHeight="1">
      <c r="A19" s="257">
        <v>8</v>
      </c>
      <c r="B19" s="259" t="s">
        <v>221</v>
      </c>
      <c r="C19" s="403">
        <v>4864845</v>
      </c>
      <c r="D19" s="261" t="s">
        <v>12</v>
      </c>
      <c r="E19" s="260" t="s">
        <v>330</v>
      </c>
      <c r="F19" s="261">
        <v>1000</v>
      </c>
      <c r="G19" s="444">
        <v>1820</v>
      </c>
      <c r="H19" s="445">
        <v>1820</v>
      </c>
      <c r="I19" s="446">
        <f>G19-H19</f>
        <v>0</v>
      </c>
      <c r="J19" s="446">
        <f>$F19*I19</f>
        <v>0</v>
      </c>
      <c r="K19" s="467">
        <f>J19/1000000</f>
        <v>0</v>
      </c>
      <c r="L19" s="444">
        <v>998453</v>
      </c>
      <c r="M19" s="445">
        <v>998543</v>
      </c>
      <c r="N19" s="446">
        <f>L19-M19</f>
        <v>-90</v>
      </c>
      <c r="O19" s="446">
        <f>$F19*N19</f>
        <v>-90000</v>
      </c>
      <c r="P19" s="468">
        <f>O19/1000000</f>
        <v>-0.09</v>
      </c>
      <c r="Q19" s="452"/>
    </row>
    <row r="20" spans="1:17" ht="24" customHeight="1">
      <c r="A20" s="258"/>
      <c r="B20" s="636" t="s">
        <v>217</v>
      </c>
      <c r="C20" s="637"/>
      <c r="D20" s="261"/>
      <c r="E20" s="259"/>
      <c r="F20" s="275"/>
      <c r="G20" s="390"/>
      <c r="H20" s="389"/>
      <c r="I20" s="389"/>
      <c r="J20" s="389"/>
      <c r="K20" s="652">
        <f>SUM(K10:K19)</f>
        <v>0.012400000000000001</v>
      </c>
      <c r="L20" s="639"/>
      <c r="M20" s="640"/>
      <c r="N20" s="640"/>
      <c r="O20" s="640"/>
      <c r="P20" s="652">
        <f>SUM(P10:P19)</f>
        <v>2.1784</v>
      </c>
      <c r="Q20" s="452"/>
    </row>
    <row r="21" spans="1:17" ht="24" customHeight="1">
      <c r="A21" s="258"/>
      <c r="B21" s="148"/>
      <c r="C21" s="637"/>
      <c r="D21" s="261"/>
      <c r="E21" s="259"/>
      <c r="F21" s="275"/>
      <c r="G21" s="390"/>
      <c r="H21" s="389"/>
      <c r="I21" s="389"/>
      <c r="J21" s="389"/>
      <c r="K21" s="641"/>
      <c r="L21" s="390"/>
      <c r="M21" s="389"/>
      <c r="N21" s="389"/>
      <c r="O21" s="389"/>
      <c r="P21" s="642"/>
      <c r="Q21" s="452"/>
    </row>
    <row r="22" spans="1:17" ht="24" customHeight="1">
      <c r="A22" s="634" t="s">
        <v>210</v>
      </c>
      <c r="B22" s="85"/>
      <c r="C22" s="643"/>
      <c r="D22" s="275"/>
      <c r="E22" s="85"/>
      <c r="F22" s="275"/>
      <c r="G22" s="390"/>
      <c r="H22" s="389"/>
      <c r="I22" s="389"/>
      <c r="J22" s="389"/>
      <c r="K22" s="631"/>
      <c r="L22" s="390"/>
      <c r="M22" s="389"/>
      <c r="N22" s="389"/>
      <c r="O22" s="389"/>
      <c r="P22" s="632"/>
      <c r="Q22" s="452"/>
    </row>
    <row r="23" spans="1:17" ht="24" customHeight="1">
      <c r="A23" s="258"/>
      <c r="B23" s="85"/>
      <c r="C23" s="643"/>
      <c r="D23" s="275"/>
      <c r="E23" s="85"/>
      <c r="F23" s="275"/>
      <c r="G23" s="390"/>
      <c r="H23" s="389"/>
      <c r="I23" s="389"/>
      <c r="J23" s="389"/>
      <c r="K23" s="631"/>
      <c r="L23" s="390"/>
      <c r="M23" s="389"/>
      <c r="N23" s="389"/>
      <c r="O23" s="389"/>
      <c r="P23" s="632"/>
      <c r="Q23" s="452"/>
    </row>
    <row r="24" spans="1:17" ht="24" customHeight="1">
      <c r="A24" s="257">
        <v>9</v>
      </c>
      <c r="B24" s="85" t="s">
        <v>211</v>
      </c>
      <c r="C24" s="403">
        <v>4865065</v>
      </c>
      <c r="D24" s="275" t="s">
        <v>12</v>
      </c>
      <c r="E24" s="260" t="s">
        <v>330</v>
      </c>
      <c r="F24" s="261">
        <v>100</v>
      </c>
      <c r="G24" s="257">
        <v>3437</v>
      </c>
      <c r="H24" s="281">
        <v>3437</v>
      </c>
      <c r="I24" s="640">
        <f>G24-H24</f>
        <v>0</v>
      </c>
      <c r="J24" s="640">
        <f>$F24*I24</f>
        <v>0</v>
      </c>
      <c r="K24" s="798">
        <f>J24/1000000</f>
        <v>0</v>
      </c>
      <c r="L24" s="257">
        <v>34489</v>
      </c>
      <c r="M24" s="281">
        <v>34489</v>
      </c>
      <c r="N24" s="640">
        <f>L24-M24</f>
        <v>0</v>
      </c>
      <c r="O24" s="640">
        <f>$F24*N24</f>
        <v>0</v>
      </c>
      <c r="P24" s="799">
        <f>O24/1000000</f>
        <v>0</v>
      </c>
      <c r="Q24" s="452"/>
    </row>
    <row r="25" spans="1:17" ht="24" customHeight="1">
      <c r="A25" s="257">
        <v>10</v>
      </c>
      <c r="B25" s="85" t="s">
        <v>212</v>
      </c>
      <c r="C25" s="403">
        <v>4865066</v>
      </c>
      <c r="D25" s="275" t="s">
        <v>12</v>
      </c>
      <c r="E25" s="260" t="s">
        <v>330</v>
      </c>
      <c r="F25" s="261">
        <v>100</v>
      </c>
      <c r="G25" s="444">
        <v>65998</v>
      </c>
      <c r="H25" s="445">
        <v>65998</v>
      </c>
      <c r="I25" s="446">
        <f aca="true" t="shared" si="6" ref="I25:I30">G25-H25</f>
        <v>0</v>
      </c>
      <c r="J25" s="446">
        <f aca="true" t="shared" si="7" ref="J25:J30">$F25*I25</f>
        <v>0</v>
      </c>
      <c r="K25" s="791">
        <f aca="true" t="shared" si="8" ref="K25:K30">J25/1000000</f>
        <v>0</v>
      </c>
      <c r="L25" s="444">
        <v>100354</v>
      </c>
      <c r="M25" s="445">
        <v>98288</v>
      </c>
      <c r="N25" s="446">
        <f aca="true" t="shared" si="9" ref="N25:N30">L25-M25</f>
        <v>2066</v>
      </c>
      <c r="O25" s="446">
        <f aca="true" t="shared" si="10" ref="O25:O30">$F25*N25</f>
        <v>206600</v>
      </c>
      <c r="P25" s="468">
        <f aca="true" t="shared" si="11" ref="P25:P30">O25/1000000</f>
        <v>0.2066</v>
      </c>
      <c r="Q25" s="452"/>
    </row>
    <row r="26" spans="1:17" ht="24" customHeight="1">
      <c r="A26" s="257">
        <v>11</v>
      </c>
      <c r="B26" s="85" t="s">
        <v>213</v>
      </c>
      <c r="C26" s="403">
        <v>4865067</v>
      </c>
      <c r="D26" s="275" t="s">
        <v>12</v>
      </c>
      <c r="E26" s="260" t="s">
        <v>330</v>
      </c>
      <c r="F26" s="261">
        <v>100</v>
      </c>
      <c r="G26" s="444">
        <v>78409</v>
      </c>
      <c r="H26" s="445">
        <v>78395</v>
      </c>
      <c r="I26" s="446">
        <f t="shared" si="6"/>
        <v>14</v>
      </c>
      <c r="J26" s="446">
        <f t="shared" si="7"/>
        <v>1400</v>
      </c>
      <c r="K26" s="467">
        <f t="shared" si="8"/>
        <v>0.0014</v>
      </c>
      <c r="L26" s="444">
        <v>18315</v>
      </c>
      <c r="M26" s="445">
        <v>18304</v>
      </c>
      <c r="N26" s="446">
        <f t="shared" si="9"/>
        <v>11</v>
      </c>
      <c r="O26" s="446">
        <f t="shared" si="10"/>
        <v>1100</v>
      </c>
      <c r="P26" s="468">
        <f t="shared" si="11"/>
        <v>0.0011</v>
      </c>
      <c r="Q26" s="452"/>
    </row>
    <row r="27" spans="1:17" ht="24" customHeight="1">
      <c r="A27" s="257">
        <v>12</v>
      </c>
      <c r="B27" s="85" t="s">
        <v>214</v>
      </c>
      <c r="C27" s="403">
        <v>4902562</v>
      </c>
      <c r="D27" s="275" t="s">
        <v>12</v>
      </c>
      <c r="E27" s="260" t="s">
        <v>330</v>
      </c>
      <c r="F27" s="261">
        <v>100</v>
      </c>
      <c r="G27" s="444">
        <v>447</v>
      </c>
      <c r="H27" s="445">
        <v>387</v>
      </c>
      <c r="I27" s="446">
        <f>G27-H27</f>
        <v>60</v>
      </c>
      <c r="J27" s="446">
        <f>$F27*I27</f>
        <v>6000</v>
      </c>
      <c r="K27" s="467">
        <f>J27/1000000</f>
        <v>0.006</v>
      </c>
      <c r="L27" s="444">
        <v>13577</v>
      </c>
      <c r="M27" s="445">
        <v>12123</v>
      </c>
      <c r="N27" s="446">
        <f>L27-M27</f>
        <v>1454</v>
      </c>
      <c r="O27" s="446">
        <f>$F27*N27</f>
        <v>145400</v>
      </c>
      <c r="P27" s="468">
        <f>O27/1000000</f>
        <v>0.1454</v>
      </c>
      <c r="Q27" s="464"/>
    </row>
    <row r="28" spans="1:17" ht="19.5" customHeight="1">
      <c r="A28" s="257">
        <v>13</v>
      </c>
      <c r="B28" s="85" t="s">
        <v>214</v>
      </c>
      <c r="C28" s="495">
        <v>4902599</v>
      </c>
      <c r="D28" s="748" t="s">
        <v>12</v>
      </c>
      <c r="E28" s="260" t="s">
        <v>330</v>
      </c>
      <c r="F28" s="749">
        <v>1000</v>
      </c>
      <c r="G28" s="444">
        <v>7</v>
      </c>
      <c r="H28" s="445">
        <v>7</v>
      </c>
      <c r="I28" s="446">
        <f t="shared" si="6"/>
        <v>0</v>
      </c>
      <c r="J28" s="446">
        <f t="shared" si="7"/>
        <v>0</v>
      </c>
      <c r="K28" s="467">
        <f t="shared" si="8"/>
        <v>0</v>
      </c>
      <c r="L28" s="444">
        <v>75</v>
      </c>
      <c r="M28" s="445">
        <v>75</v>
      </c>
      <c r="N28" s="446">
        <f t="shared" si="9"/>
        <v>0</v>
      </c>
      <c r="O28" s="446">
        <f t="shared" si="10"/>
        <v>0</v>
      </c>
      <c r="P28" s="468">
        <f t="shared" si="11"/>
        <v>0</v>
      </c>
      <c r="Q28" s="470"/>
    </row>
    <row r="29" spans="1:17" ht="24" customHeight="1">
      <c r="A29" s="257">
        <v>14</v>
      </c>
      <c r="B29" s="85" t="s">
        <v>215</v>
      </c>
      <c r="C29" s="403">
        <v>4902552</v>
      </c>
      <c r="D29" s="275" t="s">
        <v>12</v>
      </c>
      <c r="E29" s="260" t="s">
        <v>330</v>
      </c>
      <c r="F29" s="750">
        <v>75</v>
      </c>
      <c r="G29" s="444">
        <v>648</v>
      </c>
      <c r="H29" s="445">
        <v>647</v>
      </c>
      <c r="I29" s="446">
        <f>G29-H29</f>
        <v>1</v>
      </c>
      <c r="J29" s="446">
        <f t="shared" si="7"/>
        <v>75</v>
      </c>
      <c r="K29" s="467">
        <f t="shared" si="8"/>
        <v>7.5E-05</v>
      </c>
      <c r="L29" s="444">
        <v>1663</v>
      </c>
      <c r="M29" s="445">
        <v>1663</v>
      </c>
      <c r="N29" s="446">
        <f>L29-M29</f>
        <v>0</v>
      </c>
      <c r="O29" s="446">
        <f t="shared" si="10"/>
        <v>0</v>
      </c>
      <c r="P29" s="468">
        <f t="shared" si="11"/>
        <v>0</v>
      </c>
      <c r="Q29" s="452"/>
    </row>
    <row r="30" spans="1:17" ht="24" customHeight="1">
      <c r="A30" s="257">
        <v>15</v>
      </c>
      <c r="B30" s="85" t="s">
        <v>215</v>
      </c>
      <c r="C30" s="403">
        <v>4865075</v>
      </c>
      <c r="D30" s="275" t="s">
        <v>12</v>
      </c>
      <c r="E30" s="260" t="s">
        <v>330</v>
      </c>
      <c r="F30" s="261">
        <v>100</v>
      </c>
      <c r="G30" s="444">
        <v>10283</v>
      </c>
      <c r="H30" s="445">
        <v>10283</v>
      </c>
      <c r="I30" s="446">
        <f t="shared" si="6"/>
        <v>0</v>
      </c>
      <c r="J30" s="446">
        <f t="shared" si="7"/>
        <v>0</v>
      </c>
      <c r="K30" s="467">
        <f t="shared" si="8"/>
        <v>0</v>
      </c>
      <c r="L30" s="444">
        <v>4348</v>
      </c>
      <c r="M30" s="445">
        <v>4348</v>
      </c>
      <c r="N30" s="446">
        <f t="shared" si="9"/>
        <v>0</v>
      </c>
      <c r="O30" s="446">
        <f t="shared" si="10"/>
        <v>0</v>
      </c>
      <c r="P30" s="468">
        <f t="shared" si="11"/>
        <v>0</v>
      </c>
      <c r="Q30" s="463"/>
    </row>
    <row r="31" spans="1:17" ht="19.5" customHeight="1" thickBot="1">
      <c r="A31" s="69"/>
      <c r="B31" s="70"/>
      <c r="C31" s="71"/>
      <c r="D31" s="72"/>
      <c r="E31" s="73"/>
      <c r="F31" s="73"/>
      <c r="G31" s="74"/>
      <c r="H31" s="499"/>
      <c r="I31" s="499"/>
      <c r="J31" s="499"/>
      <c r="K31" s="644"/>
      <c r="L31" s="645"/>
      <c r="M31" s="499"/>
      <c r="N31" s="499"/>
      <c r="O31" s="499"/>
      <c r="P31" s="646"/>
      <c r="Q31" s="546"/>
    </row>
    <row r="32" spans="1:16" ht="13.5" thickTop="1">
      <c r="A32" s="68"/>
      <c r="B32" s="76"/>
      <c r="C32" s="60"/>
      <c r="D32" s="62"/>
      <c r="E32" s="61"/>
      <c r="F32" s="61"/>
      <c r="G32" s="77"/>
      <c r="H32" s="606"/>
      <c r="I32" s="389"/>
      <c r="J32" s="389"/>
      <c r="K32" s="631"/>
      <c r="L32" s="606"/>
      <c r="M32" s="606"/>
      <c r="N32" s="389"/>
      <c r="O32" s="389"/>
      <c r="P32" s="647"/>
    </row>
    <row r="33" spans="1:16" ht="12.75">
      <c r="A33" s="68"/>
      <c r="B33" s="76"/>
      <c r="C33" s="60"/>
      <c r="D33" s="62"/>
      <c r="E33" s="61"/>
      <c r="F33" s="61"/>
      <c r="G33" s="77"/>
      <c r="H33" s="606"/>
      <c r="I33" s="389"/>
      <c r="J33" s="389"/>
      <c r="K33" s="631"/>
      <c r="L33" s="606"/>
      <c r="M33" s="606"/>
      <c r="N33" s="389"/>
      <c r="O33" s="389"/>
      <c r="P33" s="647"/>
    </row>
    <row r="34" spans="1:16" ht="12.75">
      <c r="A34" s="606"/>
      <c r="B34" s="493"/>
      <c r="C34" s="493"/>
      <c r="D34" s="493"/>
      <c r="E34" s="493"/>
      <c r="F34" s="493"/>
      <c r="G34" s="493"/>
      <c r="H34" s="493"/>
      <c r="I34" s="493"/>
      <c r="J34" s="493"/>
      <c r="K34" s="648"/>
      <c r="L34" s="493"/>
      <c r="M34" s="493"/>
      <c r="N34" s="493"/>
      <c r="O34" s="493"/>
      <c r="P34" s="649"/>
    </row>
    <row r="35" spans="1:16" ht="20.25">
      <c r="A35" s="164"/>
      <c r="B35" s="636" t="s">
        <v>216</v>
      </c>
      <c r="C35" s="650"/>
      <c r="D35" s="650"/>
      <c r="E35" s="650"/>
      <c r="F35" s="650"/>
      <c r="G35" s="650"/>
      <c r="H35" s="650"/>
      <c r="I35" s="650"/>
      <c r="J35" s="650"/>
      <c r="K35" s="638">
        <f>SUM(K24:K30)</f>
        <v>0.007475000000000001</v>
      </c>
      <c r="L35" s="651"/>
      <c r="M35" s="651"/>
      <c r="N35" s="651"/>
      <c r="O35" s="651"/>
      <c r="P35" s="638">
        <f>SUM(P24:P30)</f>
        <v>0.35309999999999997</v>
      </c>
    </row>
    <row r="36" spans="1:16" ht="20.25">
      <c r="A36" s="93"/>
      <c r="B36" s="636" t="s">
        <v>217</v>
      </c>
      <c r="C36" s="643"/>
      <c r="D36" s="643"/>
      <c r="E36" s="643"/>
      <c r="F36" s="643"/>
      <c r="G36" s="643"/>
      <c r="H36" s="643"/>
      <c r="I36" s="643"/>
      <c r="J36" s="643"/>
      <c r="K36" s="638">
        <f>K20</f>
        <v>0.012400000000000001</v>
      </c>
      <c r="L36" s="651"/>
      <c r="M36" s="651"/>
      <c r="N36" s="651"/>
      <c r="O36" s="651"/>
      <c r="P36" s="652">
        <f>P20</f>
        <v>2.1784</v>
      </c>
    </row>
    <row r="37" spans="1:16" ht="18">
      <c r="A37" s="93"/>
      <c r="B37" s="85"/>
      <c r="C37" s="89"/>
      <c r="D37" s="89"/>
      <c r="E37" s="89"/>
      <c r="F37" s="89"/>
      <c r="G37" s="89"/>
      <c r="H37" s="89"/>
      <c r="I37" s="89"/>
      <c r="J37" s="89"/>
      <c r="K37" s="653"/>
      <c r="L37" s="654"/>
      <c r="M37" s="654"/>
      <c r="N37" s="654"/>
      <c r="O37" s="654"/>
      <c r="P37" s="655"/>
    </row>
    <row r="38" spans="1:16" ht="3" customHeight="1">
      <c r="A38" s="93"/>
      <c r="B38" s="85"/>
      <c r="C38" s="89"/>
      <c r="D38" s="89"/>
      <c r="E38" s="89"/>
      <c r="F38" s="89"/>
      <c r="G38" s="89"/>
      <c r="H38" s="89"/>
      <c r="I38" s="89"/>
      <c r="J38" s="89"/>
      <c r="K38" s="653"/>
      <c r="L38" s="654"/>
      <c r="M38" s="654"/>
      <c r="N38" s="654"/>
      <c r="O38" s="654"/>
      <c r="P38" s="655"/>
    </row>
    <row r="39" spans="1:16" ht="23.25">
      <c r="A39" s="93"/>
      <c r="B39" s="386" t="s">
        <v>219</v>
      </c>
      <c r="C39" s="656"/>
      <c r="D39" s="3"/>
      <c r="E39" s="3"/>
      <c r="F39" s="3"/>
      <c r="G39" s="3"/>
      <c r="H39" s="3"/>
      <c r="I39" s="3"/>
      <c r="J39" s="3"/>
      <c r="K39" s="657">
        <f>SUM(K35:K38)</f>
        <v>0.019875000000000004</v>
      </c>
      <c r="L39" s="658"/>
      <c r="M39" s="658"/>
      <c r="N39" s="658"/>
      <c r="O39" s="658"/>
      <c r="P39" s="659">
        <f>SUM(P35:P38)</f>
        <v>2.5315</v>
      </c>
    </row>
    <row r="40" ht="12.75">
      <c r="K40" s="660"/>
    </row>
    <row r="41" ht="13.5" thickBot="1">
      <c r="K41" s="660"/>
    </row>
    <row r="42" spans="1:17" ht="12.75">
      <c r="A42" s="552"/>
      <c r="B42" s="553"/>
      <c r="C42" s="553"/>
      <c r="D42" s="553"/>
      <c r="E42" s="553"/>
      <c r="F42" s="553"/>
      <c r="G42" s="553"/>
      <c r="H42" s="547"/>
      <c r="I42" s="547"/>
      <c r="J42" s="547"/>
      <c r="K42" s="547"/>
      <c r="L42" s="547"/>
      <c r="M42" s="547"/>
      <c r="N42" s="547"/>
      <c r="O42" s="547"/>
      <c r="P42" s="547"/>
      <c r="Q42" s="548"/>
    </row>
    <row r="43" spans="1:17" ht="23.25">
      <c r="A43" s="554" t="s">
        <v>311</v>
      </c>
      <c r="B43" s="555"/>
      <c r="C43" s="555"/>
      <c r="D43" s="555"/>
      <c r="E43" s="555"/>
      <c r="F43" s="555"/>
      <c r="G43" s="555"/>
      <c r="H43" s="485"/>
      <c r="I43" s="485"/>
      <c r="J43" s="485"/>
      <c r="K43" s="485"/>
      <c r="L43" s="485"/>
      <c r="M43" s="485"/>
      <c r="N43" s="485"/>
      <c r="O43" s="485"/>
      <c r="P43" s="485"/>
      <c r="Q43" s="549"/>
    </row>
    <row r="44" spans="1:17" ht="12.75">
      <c r="A44" s="556"/>
      <c r="B44" s="555"/>
      <c r="C44" s="555"/>
      <c r="D44" s="555"/>
      <c r="E44" s="555"/>
      <c r="F44" s="555"/>
      <c r="G44" s="555"/>
      <c r="H44" s="485"/>
      <c r="I44" s="485"/>
      <c r="J44" s="485"/>
      <c r="K44" s="485"/>
      <c r="L44" s="485"/>
      <c r="M44" s="485"/>
      <c r="N44" s="485"/>
      <c r="O44" s="485"/>
      <c r="P44" s="485"/>
      <c r="Q44" s="549"/>
    </row>
    <row r="45" spans="1:17" ht="18">
      <c r="A45" s="557"/>
      <c r="B45" s="558"/>
      <c r="C45" s="558"/>
      <c r="D45" s="558"/>
      <c r="E45" s="558"/>
      <c r="F45" s="558"/>
      <c r="G45" s="558"/>
      <c r="H45" s="485"/>
      <c r="I45" s="485"/>
      <c r="J45" s="545"/>
      <c r="K45" s="661" t="s">
        <v>323</v>
      </c>
      <c r="L45" s="485"/>
      <c r="M45" s="485"/>
      <c r="N45" s="485"/>
      <c r="O45" s="485"/>
      <c r="P45" s="662" t="s">
        <v>324</v>
      </c>
      <c r="Q45" s="549"/>
    </row>
    <row r="46" spans="1:17" ht="12.75">
      <c r="A46" s="560"/>
      <c r="B46" s="93"/>
      <c r="C46" s="93"/>
      <c r="D46" s="93"/>
      <c r="E46" s="93"/>
      <c r="F46" s="93"/>
      <c r="G46" s="93"/>
      <c r="H46" s="485"/>
      <c r="I46" s="485"/>
      <c r="J46" s="485"/>
      <c r="K46" s="485"/>
      <c r="L46" s="485"/>
      <c r="M46" s="485"/>
      <c r="N46" s="485"/>
      <c r="O46" s="485"/>
      <c r="P46" s="485"/>
      <c r="Q46" s="549"/>
    </row>
    <row r="47" spans="1:17" ht="12.75">
      <c r="A47" s="560"/>
      <c r="B47" s="93"/>
      <c r="C47" s="93"/>
      <c r="D47" s="93"/>
      <c r="E47" s="93"/>
      <c r="F47" s="93"/>
      <c r="G47" s="93"/>
      <c r="H47" s="485"/>
      <c r="I47" s="485"/>
      <c r="J47" s="485"/>
      <c r="K47" s="485"/>
      <c r="L47" s="485"/>
      <c r="M47" s="485"/>
      <c r="N47" s="485"/>
      <c r="O47" s="485"/>
      <c r="P47" s="485"/>
      <c r="Q47" s="549"/>
    </row>
    <row r="48" spans="1:17" ht="23.25">
      <c r="A48" s="554" t="s">
        <v>314</v>
      </c>
      <c r="B48" s="562"/>
      <c r="C48" s="562"/>
      <c r="D48" s="563"/>
      <c r="E48" s="563"/>
      <c r="F48" s="564"/>
      <c r="G48" s="563"/>
      <c r="H48" s="485"/>
      <c r="I48" s="485"/>
      <c r="J48" s="485"/>
      <c r="K48" s="663">
        <f>K39</f>
        <v>0.019875000000000004</v>
      </c>
      <c r="L48" s="558" t="s">
        <v>312</v>
      </c>
      <c r="M48" s="485"/>
      <c r="N48" s="485"/>
      <c r="O48" s="485"/>
      <c r="P48" s="663">
        <f>P39</f>
        <v>2.5315</v>
      </c>
      <c r="Q48" s="664" t="s">
        <v>312</v>
      </c>
    </row>
    <row r="49" spans="1:17" ht="23.25">
      <c r="A49" s="665"/>
      <c r="B49" s="568"/>
      <c r="C49" s="568"/>
      <c r="D49" s="555"/>
      <c r="E49" s="555"/>
      <c r="F49" s="569"/>
      <c r="G49" s="555"/>
      <c r="H49" s="485"/>
      <c r="I49" s="485"/>
      <c r="J49" s="485"/>
      <c r="K49" s="658"/>
      <c r="L49" s="618"/>
      <c r="M49" s="485"/>
      <c r="N49" s="485"/>
      <c r="O49" s="485"/>
      <c r="P49" s="658"/>
      <c r="Q49" s="666"/>
    </row>
    <row r="50" spans="1:17" ht="23.25">
      <c r="A50" s="667" t="s">
        <v>313</v>
      </c>
      <c r="B50" s="44"/>
      <c r="C50" s="44"/>
      <c r="D50" s="555"/>
      <c r="E50" s="555"/>
      <c r="F50" s="572"/>
      <c r="G50" s="563"/>
      <c r="H50" s="485"/>
      <c r="I50" s="485"/>
      <c r="J50" s="485"/>
      <c r="K50" s="663">
        <f>'STEPPED UP GENCO'!K46</f>
        <v>-0.029439820100000003</v>
      </c>
      <c r="L50" s="558" t="s">
        <v>312</v>
      </c>
      <c r="M50" s="485"/>
      <c r="N50" s="485"/>
      <c r="O50" s="485"/>
      <c r="P50" s="663">
        <f>'STEPPED UP GENCO'!P46</f>
        <v>0.0022116096999999996</v>
      </c>
      <c r="Q50" s="664" t="s">
        <v>312</v>
      </c>
    </row>
    <row r="51" spans="1:17" ht="6.75" customHeight="1">
      <c r="A51" s="573"/>
      <c r="B51" s="485"/>
      <c r="C51" s="485"/>
      <c r="D51" s="485"/>
      <c r="E51" s="485"/>
      <c r="F51" s="485"/>
      <c r="G51" s="485"/>
      <c r="H51" s="485"/>
      <c r="I51" s="485"/>
      <c r="J51" s="485"/>
      <c r="K51" s="485"/>
      <c r="L51" s="485"/>
      <c r="M51" s="485"/>
      <c r="N51" s="485"/>
      <c r="O51" s="485"/>
      <c r="P51" s="485"/>
      <c r="Q51" s="549"/>
    </row>
    <row r="52" spans="1:17" ht="6.75" customHeight="1">
      <c r="A52" s="573"/>
      <c r="B52" s="485"/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549"/>
    </row>
    <row r="53" spans="1:17" ht="6.75" customHeight="1">
      <c r="A53" s="573"/>
      <c r="B53" s="485"/>
      <c r="C53" s="485"/>
      <c r="D53" s="485"/>
      <c r="E53" s="485"/>
      <c r="F53" s="485"/>
      <c r="G53" s="485"/>
      <c r="H53" s="485"/>
      <c r="I53" s="485"/>
      <c r="J53" s="485"/>
      <c r="K53" s="485"/>
      <c r="L53" s="485"/>
      <c r="M53" s="485"/>
      <c r="N53" s="485"/>
      <c r="O53" s="485"/>
      <c r="P53" s="485"/>
      <c r="Q53" s="549"/>
    </row>
    <row r="54" spans="1:17" ht="26.25" customHeight="1">
      <c r="A54" s="573"/>
      <c r="B54" s="485"/>
      <c r="C54" s="485"/>
      <c r="D54" s="485"/>
      <c r="E54" s="485"/>
      <c r="F54" s="485"/>
      <c r="G54" s="485"/>
      <c r="H54" s="562"/>
      <c r="I54" s="562"/>
      <c r="J54" s="668" t="s">
        <v>315</v>
      </c>
      <c r="K54" s="663">
        <f>SUM(K48:K53)</f>
        <v>-0.0095648201</v>
      </c>
      <c r="L54" s="669" t="s">
        <v>312</v>
      </c>
      <c r="M54" s="283"/>
      <c r="N54" s="283"/>
      <c r="O54" s="283"/>
      <c r="P54" s="663">
        <f>SUM(P48:P53)</f>
        <v>2.5337116096999996</v>
      </c>
      <c r="Q54" s="669" t="s">
        <v>312</v>
      </c>
    </row>
    <row r="55" spans="1:17" ht="3" customHeight="1" thickBot="1">
      <c r="A55" s="574"/>
      <c r="B55" s="550"/>
      <c r="C55" s="550"/>
      <c r="D55" s="550"/>
      <c r="E55" s="550"/>
      <c r="F55" s="550"/>
      <c r="G55" s="550"/>
      <c r="H55" s="550"/>
      <c r="I55" s="550"/>
      <c r="J55" s="550"/>
      <c r="K55" s="550"/>
      <c r="L55" s="550"/>
      <c r="M55" s="550"/>
      <c r="N55" s="550"/>
      <c r="O55" s="550"/>
      <c r="P55" s="550"/>
      <c r="Q55" s="551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="118" zoomScaleSheetLayoutView="118" zoomScalePageLayoutView="0" workbookViewId="0" topLeftCell="A10">
      <selection activeCell="K19" sqref="K19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5.00390625" style="0" customWidth="1"/>
    <col min="6" max="6" width="4.8515625" style="0" customWidth="1"/>
    <col min="7" max="8" width="8.421875" style="0" customWidth="1"/>
    <col min="9" max="9" width="4.8515625" style="0" customWidth="1"/>
    <col min="10" max="10" width="7.140625" style="0" customWidth="1"/>
    <col min="11" max="11" width="7.7109375" style="0" customWidth="1"/>
    <col min="12" max="12" width="8.421875" style="0" customWidth="1"/>
    <col min="13" max="13" width="9.28125" style="0" customWidth="1"/>
    <col min="14" max="14" width="5.421875" style="0" customWidth="1"/>
    <col min="15" max="15" width="7.7109375" style="0" customWidth="1"/>
    <col min="17" max="17" width="7.7109375" style="0" customWidth="1"/>
  </cols>
  <sheetData>
    <row r="1" spans="1:17" ht="12.75">
      <c r="A1" s="695" t="s">
        <v>223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</row>
    <row r="2" spans="1:17" ht="12.75">
      <c r="A2" s="697" t="s">
        <v>224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824" t="str">
        <f>NDPL!Q1</f>
        <v>AUGUST-2019</v>
      </c>
      <c r="Q2" s="824"/>
    </row>
    <row r="3" spans="1:17" ht="12.75">
      <c r="A3" s="697" t="s">
        <v>432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</row>
    <row r="4" spans="1:17" ht="13.5" thickBot="1">
      <c r="A4" s="696"/>
      <c r="B4" s="696"/>
      <c r="C4" s="696"/>
      <c r="D4" s="696"/>
      <c r="E4" s="696"/>
      <c r="F4" s="696"/>
      <c r="G4" s="698"/>
      <c r="H4" s="698"/>
      <c r="I4" s="699" t="s">
        <v>379</v>
      </c>
      <c r="J4" s="698"/>
      <c r="K4" s="698"/>
      <c r="L4" s="698"/>
      <c r="M4" s="698"/>
      <c r="N4" s="699" t="s">
        <v>380</v>
      </c>
      <c r="O4" s="698"/>
      <c r="P4" s="698"/>
      <c r="Q4" s="696"/>
    </row>
    <row r="5" spans="1:17" s="770" customFormat="1" ht="46.5" thickBot="1" thickTop="1">
      <c r="A5" s="766" t="s">
        <v>8</v>
      </c>
      <c r="B5" s="768" t="s">
        <v>9</v>
      </c>
      <c r="C5" s="767" t="s">
        <v>1</v>
      </c>
      <c r="D5" s="767" t="s">
        <v>2</v>
      </c>
      <c r="E5" s="767" t="s">
        <v>3</v>
      </c>
      <c r="F5" s="767" t="s">
        <v>10</v>
      </c>
      <c r="G5" s="766" t="str">
        <f>NDPL!G5</f>
        <v>FINAL READING 31/08/2019</v>
      </c>
      <c r="H5" s="767" t="str">
        <f>NDPL!H5</f>
        <v>INTIAL READING 01/08/2019</v>
      </c>
      <c r="I5" s="767" t="s">
        <v>4</v>
      </c>
      <c r="J5" s="767" t="s">
        <v>5</v>
      </c>
      <c r="K5" s="767" t="s">
        <v>6</v>
      </c>
      <c r="L5" s="766" t="str">
        <f>NDPL!G5</f>
        <v>FINAL READING 31/08/2019</v>
      </c>
      <c r="M5" s="767" t="str">
        <f>NDPL!H5</f>
        <v>INTIAL READING 01/08/2019</v>
      </c>
      <c r="N5" s="767" t="s">
        <v>4</v>
      </c>
      <c r="O5" s="767" t="s">
        <v>5</v>
      </c>
      <c r="P5" s="767" t="s">
        <v>6</v>
      </c>
      <c r="Q5" s="769" t="s">
        <v>293</v>
      </c>
    </row>
    <row r="6" spans="1:17" ht="14.25" thickBot="1" thickTop="1">
      <c r="A6" s="696"/>
      <c r="B6" s="696"/>
      <c r="C6" s="696"/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696"/>
      <c r="O6" s="696"/>
      <c r="P6" s="696"/>
      <c r="Q6" s="696"/>
    </row>
    <row r="7" spans="1:17" ht="13.5" thickTop="1">
      <c r="A7" s="700" t="s">
        <v>431</v>
      </c>
      <c r="B7" s="701"/>
      <c r="C7" s="702"/>
      <c r="D7" s="702"/>
      <c r="E7" s="702"/>
      <c r="F7" s="702"/>
      <c r="G7" s="703"/>
      <c r="H7" s="704"/>
      <c r="I7" s="704"/>
      <c r="J7" s="704"/>
      <c r="K7" s="705"/>
      <c r="L7" s="706"/>
      <c r="M7" s="702"/>
      <c r="N7" s="704"/>
      <c r="O7" s="704"/>
      <c r="P7" s="707"/>
      <c r="Q7" s="708"/>
    </row>
    <row r="8" spans="1:17" ht="12.75">
      <c r="A8" s="709" t="s">
        <v>205</v>
      </c>
      <c r="B8" s="696"/>
      <c r="C8" s="696"/>
      <c r="D8" s="696"/>
      <c r="E8" s="696"/>
      <c r="F8" s="696"/>
      <c r="G8" s="710"/>
      <c r="H8" s="711"/>
      <c r="I8" s="712"/>
      <c r="J8" s="712"/>
      <c r="K8" s="713"/>
      <c r="L8" s="714"/>
      <c r="M8" s="712"/>
      <c r="N8" s="712"/>
      <c r="O8" s="712"/>
      <c r="P8" s="715"/>
      <c r="Q8" s="482"/>
    </row>
    <row r="9" spans="1:17" ht="12.75">
      <c r="A9" s="716" t="s">
        <v>433</v>
      </c>
      <c r="B9" s="696"/>
      <c r="C9" s="696"/>
      <c r="D9" s="696"/>
      <c r="E9" s="696"/>
      <c r="F9" s="696"/>
      <c r="G9" s="710"/>
      <c r="H9" s="711"/>
      <c r="I9" s="712"/>
      <c r="J9" s="712"/>
      <c r="K9" s="713"/>
      <c r="L9" s="714"/>
      <c r="M9" s="712"/>
      <c r="N9" s="712"/>
      <c r="O9" s="712"/>
      <c r="P9" s="715"/>
      <c r="Q9" s="482"/>
    </row>
    <row r="10" spans="1:17" s="448" customFormat="1" ht="12.75">
      <c r="A10" s="717">
        <v>1</v>
      </c>
      <c r="B10" s="719" t="s">
        <v>456</v>
      </c>
      <c r="C10" s="718">
        <v>4864952</v>
      </c>
      <c r="D10" s="763" t="s">
        <v>12</v>
      </c>
      <c r="E10" s="764" t="s">
        <v>330</v>
      </c>
      <c r="F10" s="718">
        <v>625</v>
      </c>
      <c r="G10" s="717">
        <v>993518</v>
      </c>
      <c r="H10" s="54">
        <v>993972</v>
      </c>
      <c r="I10" s="712">
        <f>G10-H10</f>
        <v>-454</v>
      </c>
      <c r="J10" s="712">
        <f>$F10*I10</f>
        <v>-283750</v>
      </c>
      <c r="K10" s="765">
        <f>J10/1000000</f>
        <v>-0.28375</v>
      </c>
      <c r="L10" s="717">
        <v>999990</v>
      </c>
      <c r="M10" s="54">
        <v>999990</v>
      </c>
      <c r="N10" s="712">
        <f>L10-M10</f>
        <v>0</v>
      </c>
      <c r="O10" s="712">
        <f>$F10*N10</f>
        <v>0</v>
      </c>
      <c r="P10" s="715">
        <f>O10/1000000</f>
        <v>0</v>
      </c>
      <c r="Q10" s="482"/>
    </row>
    <row r="11" spans="1:17" s="448" customFormat="1" ht="12.75">
      <c r="A11" s="717">
        <v>2</v>
      </c>
      <c r="B11" s="719" t="s">
        <v>457</v>
      </c>
      <c r="C11" s="718">
        <v>5129958</v>
      </c>
      <c r="D11" s="763" t="s">
        <v>12</v>
      </c>
      <c r="E11" s="764" t="s">
        <v>330</v>
      </c>
      <c r="F11" s="718">
        <v>625</v>
      </c>
      <c r="G11" s="717">
        <v>993292</v>
      </c>
      <c r="H11" s="54">
        <v>994122</v>
      </c>
      <c r="I11" s="712">
        <f>G11-H11</f>
        <v>-830</v>
      </c>
      <c r="J11" s="712">
        <f>$F11*I11</f>
        <v>-518750</v>
      </c>
      <c r="K11" s="765">
        <f>J11/1000000</f>
        <v>-0.51875</v>
      </c>
      <c r="L11" s="717">
        <v>999844</v>
      </c>
      <c r="M11" s="54">
        <v>999844</v>
      </c>
      <c r="N11" s="712">
        <f>L11-M11</f>
        <v>0</v>
      </c>
      <c r="O11" s="712">
        <f>$F11*N11</f>
        <v>0</v>
      </c>
      <c r="P11" s="715">
        <f>O11/1000000</f>
        <v>0</v>
      </c>
      <c r="Q11" s="482"/>
    </row>
    <row r="12" spans="1:17" ht="12.75">
      <c r="A12" s="709" t="s">
        <v>116</v>
      </c>
      <c r="B12" s="709"/>
      <c r="C12" s="718"/>
      <c r="D12" s="763"/>
      <c r="E12" s="764"/>
      <c r="F12" s="718"/>
      <c r="G12" s="717"/>
      <c r="H12" s="54"/>
      <c r="I12" s="712"/>
      <c r="J12" s="712"/>
      <c r="K12" s="765"/>
      <c r="L12" s="717"/>
      <c r="M12" s="54"/>
      <c r="N12" s="712"/>
      <c r="O12" s="712"/>
      <c r="P12" s="715"/>
      <c r="Q12" s="482"/>
    </row>
    <row r="13" spans="1:17" s="448" customFormat="1" ht="12.75">
      <c r="A13" s="717">
        <v>1</v>
      </c>
      <c r="B13" s="719" t="s">
        <v>456</v>
      </c>
      <c r="C13" s="718">
        <v>5295160</v>
      </c>
      <c r="D13" s="763" t="s">
        <v>12</v>
      </c>
      <c r="E13" s="764" t="s">
        <v>330</v>
      </c>
      <c r="F13" s="718">
        <v>400</v>
      </c>
      <c r="G13" s="717">
        <v>993861</v>
      </c>
      <c r="H13" s="54">
        <v>993618</v>
      </c>
      <c r="I13" s="712">
        <f>G13-H13</f>
        <v>243</v>
      </c>
      <c r="J13" s="712">
        <f>$F13*I13</f>
        <v>97200</v>
      </c>
      <c r="K13" s="765">
        <f>J13/1000000</f>
        <v>0.0972</v>
      </c>
      <c r="L13" s="717">
        <v>2287</v>
      </c>
      <c r="M13" s="54">
        <v>2237</v>
      </c>
      <c r="N13" s="712">
        <f>L13-M13</f>
        <v>50</v>
      </c>
      <c r="O13" s="712">
        <f>$F13*N13</f>
        <v>20000</v>
      </c>
      <c r="P13" s="715">
        <f>O13/1000000</f>
        <v>0.02</v>
      </c>
      <c r="Q13" s="482"/>
    </row>
    <row r="14" spans="1:17" s="448" customFormat="1" ht="12.75">
      <c r="A14" s="717"/>
      <c r="B14" s="719"/>
      <c r="C14" s="718"/>
      <c r="D14" s="763"/>
      <c r="E14" s="764"/>
      <c r="F14" s="718">
        <v>400</v>
      </c>
      <c r="G14" s="717"/>
      <c r="H14" s="54"/>
      <c r="I14" s="712"/>
      <c r="J14" s="712"/>
      <c r="K14" s="765"/>
      <c r="L14" s="717">
        <v>997720</v>
      </c>
      <c r="M14" s="54">
        <v>997551</v>
      </c>
      <c r="N14" s="712">
        <f>L14-M14</f>
        <v>169</v>
      </c>
      <c r="O14" s="712">
        <f>$F14*N14</f>
        <v>67600</v>
      </c>
      <c r="P14" s="715">
        <f>O14/1000000</f>
        <v>0.0676</v>
      </c>
      <c r="Q14" s="482"/>
    </row>
    <row r="15" spans="1:18" s="17" customFormat="1" ht="13.5" thickBot="1">
      <c r="A15" s="720"/>
      <c r="B15" s="721" t="s">
        <v>217</v>
      </c>
      <c r="C15" s="722"/>
      <c r="D15" s="723"/>
      <c r="E15" s="722"/>
      <c r="F15" s="724"/>
      <c r="G15" s="725"/>
      <c r="H15" s="726"/>
      <c r="I15" s="726"/>
      <c r="J15" s="726"/>
      <c r="K15" s="727">
        <f>SUM(K10:K13)</f>
        <v>-0.7053</v>
      </c>
      <c r="L15" s="725"/>
      <c r="M15" s="726"/>
      <c r="N15" s="726"/>
      <c r="O15" s="726"/>
      <c r="P15" s="727">
        <f>SUM(P10:P13)</f>
        <v>0.02</v>
      </c>
      <c r="Q15" s="728"/>
      <c r="R15"/>
    </row>
    <row r="17" spans="1:16" ht="12.75">
      <c r="A17" s="106" t="s">
        <v>313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>
        <f>'STEPPED UP GENCO'!K47</f>
        <v>-0.011460647000000001</v>
      </c>
      <c r="P17" s="106">
        <f>'STEPPED UP GENCO'!P47</f>
        <v>0.0008609589999999999</v>
      </c>
    </row>
    <row r="18" spans="1:10" ht="12.75">
      <c r="A18" s="106"/>
      <c r="B18" s="106"/>
      <c r="C18" s="106"/>
      <c r="D18" s="106"/>
      <c r="E18" s="106"/>
      <c r="F18" s="106"/>
      <c r="G18" s="106"/>
      <c r="H18" s="106"/>
      <c r="I18" s="106"/>
      <c r="J18" s="106"/>
    </row>
    <row r="19" spans="1:16" ht="12.75">
      <c r="A19" s="106" t="s">
        <v>463</v>
      </c>
      <c r="B19" s="106"/>
      <c r="C19" s="106"/>
      <c r="D19" s="106"/>
      <c r="E19" s="106"/>
      <c r="F19" s="106"/>
      <c r="G19" s="106"/>
      <c r="H19" s="106"/>
      <c r="I19" s="106"/>
      <c r="J19" s="106"/>
      <c r="K19" s="793">
        <f>SUM(K15:K17)</f>
        <v>-0.7167606470000001</v>
      </c>
      <c r="P19" s="793">
        <f>SUM(P15:P17)</f>
        <v>0.020860959000000002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1">
      <selection activeCell="A15" sqref="A15:IV15"/>
    </sheetView>
  </sheetViews>
  <sheetFormatPr defaultColWidth="9.140625" defaultRowHeight="12.75"/>
  <cols>
    <col min="1" max="1" width="5.140625" style="448" customWidth="1"/>
    <col min="2" max="2" width="36.8515625" style="448" customWidth="1"/>
    <col min="3" max="3" width="14.8515625" style="448" bestFit="1" customWidth="1"/>
    <col min="4" max="4" width="9.8515625" style="448" customWidth="1"/>
    <col min="5" max="5" width="16.8515625" style="448" customWidth="1"/>
    <col min="6" max="6" width="11.421875" style="448" customWidth="1"/>
    <col min="7" max="7" width="13.421875" style="448" customWidth="1"/>
    <col min="8" max="8" width="13.8515625" style="448" customWidth="1"/>
    <col min="9" max="9" width="11.00390625" style="448" customWidth="1"/>
    <col min="10" max="10" width="11.28125" style="448" customWidth="1"/>
    <col min="11" max="11" width="15.28125" style="448" customWidth="1"/>
    <col min="12" max="12" width="14.00390625" style="448" customWidth="1"/>
    <col min="13" max="13" width="13.00390625" style="448" customWidth="1"/>
    <col min="14" max="14" width="11.140625" style="448" customWidth="1"/>
    <col min="15" max="15" width="13.00390625" style="448" customWidth="1"/>
    <col min="16" max="16" width="14.7109375" style="448" customWidth="1"/>
    <col min="17" max="17" width="20.00390625" style="448" customWidth="1"/>
    <col min="18" max="16384" width="9.140625" style="448" customWidth="1"/>
  </cols>
  <sheetData>
    <row r="1" ht="26.25">
      <c r="A1" s="1" t="s">
        <v>223</v>
      </c>
    </row>
    <row r="2" spans="1:17" ht="16.5" customHeight="1">
      <c r="A2" s="293" t="s">
        <v>224</v>
      </c>
      <c r="P2" s="670" t="str">
        <f>NDPL!Q1</f>
        <v>AUGUST-2019</v>
      </c>
      <c r="Q2" s="671"/>
    </row>
    <row r="3" spans="1:8" ht="23.25">
      <c r="A3" s="178" t="s">
        <v>271</v>
      </c>
      <c r="H3" s="526"/>
    </row>
    <row r="4" spans="1:16" ht="24" thickBot="1">
      <c r="A4" s="3"/>
      <c r="G4" s="485"/>
      <c r="H4" s="485"/>
      <c r="I4" s="45" t="s">
        <v>379</v>
      </c>
      <c r="J4" s="485"/>
      <c r="K4" s="485"/>
      <c r="L4" s="485"/>
      <c r="M4" s="485"/>
      <c r="N4" s="45" t="s">
        <v>380</v>
      </c>
      <c r="O4" s="485"/>
      <c r="P4" s="485"/>
    </row>
    <row r="5" spans="1:17" ht="43.5" customHeight="1" thickBot="1" thickTop="1">
      <c r="A5" s="527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tr">
        <f>NDPL!G5</f>
        <v>FINAL READING 31/08/2019</v>
      </c>
      <c r="H5" s="508" t="str">
        <f>NDPL!H5</f>
        <v>INTIAL READING 01/08/2019</v>
      </c>
      <c r="I5" s="508" t="s">
        <v>4</v>
      </c>
      <c r="J5" s="508" t="s">
        <v>5</v>
      </c>
      <c r="K5" s="528" t="s">
        <v>6</v>
      </c>
      <c r="L5" s="506" t="str">
        <f>NDPL!G5</f>
        <v>FINAL READING 31/08/2019</v>
      </c>
      <c r="M5" s="508" t="str">
        <f>NDPL!H5</f>
        <v>INTIAL READING 01/08/2019</v>
      </c>
      <c r="N5" s="508" t="s">
        <v>4</v>
      </c>
      <c r="O5" s="508" t="s">
        <v>5</v>
      </c>
      <c r="P5" s="528" t="s">
        <v>6</v>
      </c>
      <c r="Q5" s="528" t="s">
        <v>293</v>
      </c>
    </row>
    <row r="6" ht="14.25" thickBot="1" thickTop="1"/>
    <row r="7" spans="1:17" ht="19.5" customHeight="1" thickTop="1">
      <c r="A7" s="276"/>
      <c r="B7" s="277" t="s">
        <v>238</v>
      </c>
      <c r="C7" s="278"/>
      <c r="D7" s="278"/>
      <c r="E7" s="278"/>
      <c r="F7" s="279"/>
      <c r="G7" s="94"/>
      <c r="H7" s="88"/>
      <c r="I7" s="88"/>
      <c r="J7" s="88"/>
      <c r="K7" s="91"/>
      <c r="L7" s="96"/>
      <c r="M7" s="460"/>
      <c r="N7" s="460"/>
      <c r="O7" s="460"/>
      <c r="P7" s="587"/>
      <c r="Q7" s="535"/>
    </row>
    <row r="8" spans="1:17" ht="19.5" customHeight="1">
      <c r="A8" s="257"/>
      <c r="B8" s="280" t="s">
        <v>239</v>
      </c>
      <c r="C8" s="281"/>
      <c r="D8" s="281"/>
      <c r="E8" s="281"/>
      <c r="F8" s="282"/>
      <c r="G8" s="37"/>
      <c r="H8" s="43"/>
      <c r="I8" s="43"/>
      <c r="J8" s="43"/>
      <c r="K8" s="41"/>
      <c r="L8" s="97"/>
      <c r="M8" s="485"/>
      <c r="N8" s="485"/>
      <c r="O8" s="485"/>
      <c r="P8" s="672"/>
      <c r="Q8" s="452"/>
    </row>
    <row r="9" spans="1:17" ht="19.5" customHeight="1">
      <c r="A9" s="257">
        <v>1</v>
      </c>
      <c r="B9" s="283" t="s">
        <v>240</v>
      </c>
      <c r="C9" s="281">
        <v>4864817</v>
      </c>
      <c r="D9" s="267" t="s">
        <v>12</v>
      </c>
      <c r="E9" s="93" t="s">
        <v>330</v>
      </c>
      <c r="F9" s="282">
        <v>100</v>
      </c>
      <c r="G9" s="444">
        <v>960916</v>
      </c>
      <c r="H9" s="281">
        <v>960177</v>
      </c>
      <c r="I9" s="447">
        <f>G9-H9</f>
        <v>739</v>
      </c>
      <c r="J9" s="447">
        <f>$F9*I9</f>
        <v>73900</v>
      </c>
      <c r="K9" s="494">
        <f>J9/1000000</f>
        <v>0.0739</v>
      </c>
      <c r="L9" s="444">
        <v>1970</v>
      </c>
      <c r="M9" s="281">
        <v>1975</v>
      </c>
      <c r="N9" s="447">
        <f>L9-M9</f>
        <v>-5</v>
      </c>
      <c r="O9" s="447">
        <f>$F9*N9</f>
        <v>-500</v>
      </c>
      <c r="P9" s="494">
        <f>O9/1000000</f>
        <v>-0.0005</v>
      </c>
      <c r="Q9" s="464"/>
    </row>
    <row r="10" spans="1:17" ht="19.5" customHeight="1">
      <c r="A10" s="257">
        <v>2</v>
      </c>
      <c r="B10" s="283" t="s">
        <v>241</v>
      </c>
      <c r="C10" s="281">
        <v>4864794</v>
      </c>
      <c r="D10" s="267" t="s">
        <v>12</v>
      </c>
      <c r="E10" s="93" t="s">
        <v>330</v>
      </c>
      <c r="F10" s="282">
        <v>100</v>
      </c>
      <c r="G10" s="444">
        <v>72235</v>
      </c>
      <c r="H10" s="281">
        <v>72237</v>
      </c>
      <c r="I10" s="447">
        <f>G10-H10</f>
        <v>-2</v>
      </c>
      <c r="J10" s="447">
        <f>$F10*I10</f>
        <v>-200</v>
      </c>
      <c r="K10" s="494">
        <f>J10/1000000</f>
        <v>-0.0002</v>
      </c>
      <c r="L10" s="444">
        <v>6287</v>
      </c>
      <c r="M10" s="281">
        <v>6216</v>
      </c>
      <c r="N10" s="447">
        <f>L10-M10</f>
        <v>71</v>
      </c>
      <c r="O10" s="447">
        <f>$F10*N10</f>
        <v>7100</v>
      </c>
      <c r="P10" s="494">
        <f>O10/1000000</f>
        <v>0.0071</v>
      </c>
      <c r="Q10" s="452"/>
    </row>
    <row r="11" spans="1:17" ht="19.5" customHeight="1">
      <c r="A11" s="257">
        <v>3</v>
      </c>
      <c r="B11" s="283" t="s">
        <v>242</v>
      </c>
      <c r="C11" s="281">
        <v>4864896</v>
      </c>
      <c r="D11" s="267" t="s">
        <v>12</v>
      </c>
      <c r="E11" s="93" t="s">
        <v>330</v>
      </c>
      <c r="F11" s="282">
        <v>500</v>
      </c>
      <c r="G11" s="444">
        <v>15342</v>
      </c>
      <c r="H11" s="281">
        <v>15291</v>
      </c>
      <c r="I11" s="447">
        <f>G11-H11</f>
        <v>51</v>
      </c>
      <c r="J11" s="447">
        <f>$F11*I11</f>
        <v>25500</v>
      </c>
      <c r="K11" s="494">
        <f>J11/1000000</f>
        <v>0.0255</v>
      </c>
      <c r="L11" s="444">
        <v>3766</v>
      </c>
      <c r="M11" s="281">
        <v>3693</v>
      </c>
      <c r="N11" s="447">
        <f>L11-M11</f>
        <v>73</v>
      </c>
      <c r="O11" s="447">
        <f>$F11*N11</f>
        <v>36500</v>
      </c>
      <c r="P11" s="494">
        <f>O11/1000000</f>
        <v>0.0365</v>
      </c>
      <c r="Q11" s="452"/>
    </row>
    <row r="12" spans="1:17" ht="19.5" customHeight="1">
      <c r="A12" s="257">
        <v>4</v>
      </c>
      <c r="B12" s="283" t="s">
        <v>243</v>
      </c>
      <c r="C12" s="281">
        <v>4864863</v>
      </c>
      <c r="D12" s="267" t="s">
        <v>12</v>
      </c>
      <c r="E12" s="93" t="s">
        <v>330</v>
      </c>
      <c r="F12" s="685">
        <v>937.5</v>
      </c>
      <c r="G12" s="444">
        <v>998656</v>
      </c>
      <c r="H12" s="281">
        <v>998697</v>
      </c>
      <c r="I12" s="447">
        <f>G12-H12</f>
        <v>-41</v>
      </c>
      <c r="J12" s="447">
        <f>$F12*I12</f>
        <v>-38437.5</v>
      </c>
      <c r="K12" s="494">
        <f>J12/1000000</f>
        <v>-0.0384375</v>
      </c>
      <c r="L12" s="444">
        <v>89</v>
      </c>
      <c r="M12" s="281">
        <v>92</v>
      </c>
      <c r="N12" s="447">
        <f>L12-M12</f>
        <v>-3</v>
      </c>
      <c r="O12" s="447">
        <f>$F12*N12</f>
        <v>-2812.5</v>
      </c>
      <c r="P12" s="494">
        <f>O12/1000000</f>
        <v>-0.0028125</v>
      </c>
      <c r="Q12" s="686"/>
    </row>
    <row r="13" spans="1:17" ht="19.5" customHeight="1">
      <c r="A13" s="257"/>
      <c r="B13" s="280" t="s">
        <v>244</v>
      </c>
      <c r="C13" s="281"/>
      <c r="D13" s="267"/>
      <c r="E13" s="81"/>
      <c r="F13" s="282"/>
      <c r="G13" s="258"/>
      <c r="H13" s="273"/>
      <c r="I13" s="273"/>
      <c r="J13" s="273"/>
      <c r="K13" s="288"/>
      <c r="L13" s="294"/>
      <c r="M13" s="273"/>
      <c r="N13" s="273"/>
      <c r="O13" s="273"/>
      <c r="P13" s="497"/>
      <c r="Q13" s="452"/>
    </row>
    <row r="14" spans="1:17" ht="19.5" customHeight="1">
      <c r="A14" s="257"/>
      <c r="B14" s="280"/>
      <c r="C14" s="281"/>
      <c r="D14" s="267"/>
      <c r="E14" s="81"/>
      <c r="F14" s="282"/>
      <c r="G14" s="258"/>
      <c r="H14" s="273"/>
      <c r="I14" s="273"/>
      <c r="J14" s="273"/>
      <c r="K14" s="288"/>
      <c r="L14" s="294"/>
      <c r="M14" s="273"/>
      <c r="N14" s="273"/>
      <c r="O14" s="273"/>
      <c r="P14" s="497"/>
      <c r="Q14" s="452"/>
    </row>
    <row r="15" spans="1:17" ht="19.5" customHeight="1">
      <c r="A15" s="257">
        <v>5</v>
      </c>
      <c r="B15" s="283" t="s">
        <v>245</v>
      </c>
      <c r="C15" s="281">
        <v>5128406</v>
      </c>
      <c r="D15" s="267" t="s">
        <v>12</v>
      </c>
      <c r="E15" s="93" t="s">
        <v>330</v>
      </c>
      <c r="F15" s="282">
        <v>-500</v>
      </c>
      <c r="G15" s="257">
        <v>996025</v>
      </c>
      <c r="H15" s="281">
        <v>996025</v>
      </c>
      <c r="I15" s="447">
        <f>G15-H15</f>
        <v>0</v>
      </c>
      <c r="J15" s="447">
        <f>$F15*I15</f>
        <v>0</v>
      </c>
      <c r="K15" s="494">
        <f>J15/1000000</f>
        <v>0</v>
      </c>
      <c r="L15" s="257">
        <v>999839</v>
      </c>
      <c r="M15" s="281">
        <v>999839</v>
      </c>
      <c r="N15" s="447">
        <f>L15-M15</f>
        <v>0</v>
      </c>
      <c r="O15" s="447">
        <f>$F15*N15</f>
        <v>0</v>
      </c>
      <c r="P15" s="494">
        <f>O15/1000000</f>
        <v>0</v>
      </c>
      <c r="Q15" s="452"/>
    </row>
    <row r="16" spans="1:17" ht="19.5" customHeight="1">
      <c r="A16" s="257">
        <v>6</v>
      </c>
      <c r="B16" s="283" t="s">
        <v>246</v>
      </c>
      <c r="C16" s="281">
        <v>4864851</v>
      </c>
      <c r="D16" s="267" t="s">
        <v>12</v>
      </c>
      <c r="E16" s="93" t="s">
        <v>330</v>
      </c>
      <c r="F16" s="282">
        <v>-500</v>
      </c>
      <c r="G16" s="444">
        <v>994767</v>
      </c>
      <c r="H16" s="281">
        <v>994855</v>
      </c>
      <c r="I16" s="447">
        <f>G16-H16</f>
        <v>-88</v>
      </c>
      <c r="J16" s="447">
        <f>$F16*I16</f>
        <v>44000</v>
      </c>
      <c r="K16" s="494">
        <f>J16/1000000</f>
        <v>0.044</v>
      </c>
      <c r="L16" s="444">
        <v>999861</v>
      </c>
      <c r="M16" s="281">
        <v>999869</v>
      </c>
      <c r="N16" s="447">
        <f>L16-M16</f>
        <v>-8</v>
      </c>
      <c r="O16" s="447">
        <f>$F16*N16</f>
        <v>4000</v>
      </c>
      <c r="P16" s="494">
        <f>O16/1000000</f>
        <v>0.004</v>
      </c>
      <c r="Q16" s="452"/>
    </row>
    <row r="17" spans="1:17" ht="19.5" customHeight="1">
      <c r="A17" s="257">
        <v>7</v>
      </c>
      <c r="B17" s="283" t="s">
        <v>261</v>
      </c>
      <c r="C17" s="281">
        <v>4902559</v>
      </c>
      <c r="D17" s="267" t="s">
        <v>12</v>
      </c>
      <c r="E17" s="93" t="s">
        <v>330</v>
      </c>
      <c r="F17" s="282">
        <v>300</v>
      </c>
      <c r="G17" s="444">
        <v>166</v>
      </c>
      <c r="H17" s="281">
        <v>152</v>
      </c>
      <c r="I17" s="447">
        <f>G17-H17</f>
        <v>14</v>
      </c>
      <c r="J17" s="447">
        <f>$F17*I17</f>
        <v>4200</v>
      </c>
      <c r="K17" s="494">
        <f>J17/1000000</f>
        <v>0.0042</v>
      </c>
      <c r="L17" s="444">
        <v>110</v>
      </c>
      <c r="M17" s="281">
        <v>97</v>
      </c>
      <c r="N17" s="447">
        <f>L17-M17</f>
        <v>13</v>
      </c>
      <c r="O17" s="447">
        <f>$F17*N17</f>
        <v>3900</v>
      </c>
      <c r="P17" s="494">
        <f>O17/1000000</f>
        <v>0.0039</v>
      </c>
      <c r="Q17" s="452"/>
    </row>
    <row r="18" spans="1:17" ht="19.5" customHeight="1">
      <c r="A18" s="257"/>
      <c r="B18" s="280"/>
      <c r="C18" s="281"/>
      <c r="D18" s="267"/>
      <c r="E18" s="93"/>
      <c r="F18" s="282"/>
      <c r="G18" s="92"/>
      <c r="H18" s="81"/>
      <c r="I18" s="43"/>
      <c r="J18" s="43"/>
      <c r="K18" s="95"/>
      <c r="L18" s="296"/>
      <c r="M18" s="486"/>
      <c r="N18" s="486"/>
      <c r="O18" s="486"/>
      <c r="P18" s="487"/>
      <c r="Q18" s="452"/>
    </row>
    <row r="19" spans="1:17" ht="19.5" customHeight="1">
      <c r="A19" s="257"/>
      <c r="B19" s="283"/>
      <c r="C19" s="281"/>
      <c r="D19" s="267"/>
      <c r="E19" s="93"/>
      <c r="F19" s="282"/>
      <c r="G19" s="92"/>
      <c r="H19" s="81"/>
      <c r="I19" s="43"/>
      <c r="J19" s="43"/>
      <c r="K19" s="95"/>
      <c r="L19" s="296"/>
      <c r="M19" s="486"/>
      <c r="N19" s="486"/>
      <c r="O19" s="486"/>
      <c r="P19" s="487"/>
      <c r="Q19" s="452"/>
    </row>
    <row r="20" spans="1:17" ht="19.5" customHeight="1">
      <c r="A20" s="257"/>
      <c r="B20" s="280" t="s">
        <v>247</v>
      </c>
      <c r="C20" s="281"/>
      <c r="D20" s="267"/>
      <c r="E20" s="93"/>
      <c r="F20" s="284"/>
      <c r="G20" s="92"/>
      <c r="H20" s="81"/>
      <c r="I20" s="40"/>
      <c r="J20" s="44"/>
      <c r="K20" s="290">
        <f>SUM(K9:K19)</f>
        <v>0.10896249999999998</v>
      </c>
      <c r="L20" s="297"/>
      <c r="M20" s="273"/>
      <c r="N20" s="273"/>
      <c r="O20" s="273"/>
      <c r="P20" s="291">
        <f>SUM(P9:P19)</f>
        <v>0.048187499999999994</v>
      </c>
      <c r="Q20" s="452"/>
    </row>
    <row r="21" spans="1:17" ht="19.5" customHeight="1">
      <c r="A21" s="257"/>
      <c r="B21" s="280" t="s">
        <v>248</v>
      </c>
      <c r="C21" s="281"/>
      <c r="D21" s="267"/>
      <c r="E21" s="93"/>
      <c r="F21" s="284"/>
      <c r="G21" s="92"/>
      <c r="H21" s="81"/>
      <c r="I21" s="40"/>
      <c r="J21" s="40"/>
      <c r="K21" s="95"/>
      <c r="L21" s="296"/>
      <c r="M21" s="486"/>
      <c r="N21" s="486"/>
      <c r="O21" s="486"/>
      <c r="P21" s="487"/>
      <c r="Q21" s="452"/>
    </row>
    <row r="22" spans="1:17" ht="19.5" customHeight="1">
      <c r="A22" s="257"/>
      <c r="B22" s="280" t="s">
        <v>249</v>
      </c>
      <c r="C22" s="281"/>
      <c r="D22" s="267"/>
      <c r="E22" s="93"/>
      <c r="F22" s="284"/>
      <c r="G22" s="92"/>
      <c r="H22" s="81"/>
      <c r="I22" s="40"/>
      <c r="J22" s="40"/>
      <c r="K22" s="95"/>
      <c r="L22" s="296"/>
      <c r="M22" s="486"/>
      <c r="N22" s="486"/>
      <c r="O22" s="486"/>
      <c r="P22" s="487"/>
      <c r="Q22" s="452"/>
    </row>
    <row r="23" spans="1:17" ht="19.5" customHeight="1">
      <c r="A23" s="257">
        <v>8</v>
      </c>
      <c r="B23" s="283" t="s">
        <v>250</v>
      </c>
      <c r="C23" s="281">
        <v>4864796</v>
      </c>
      <c r="D23" s="267" t="s">
        <v>12</v>
      </c>
      <c r="E23" s="93" t="s">
        <v>330</v>
      </c>
      <c r="F23" s="282">
        <v>200</v>
      </c>
      <c r="G23" s="444">
        <v>980448</v>
      </c>
      <c r="H23" s="281">
        <v>980504</v>
      </c>
      <c r="I23" s="447">
        <f>G23-H23</f>
        <v>-56</v>
      </c>
      <c r="J23" s="447">
        <f>$F23*I23</f>
        <v>-11200</v>
      </c>
      <c r="K23" s="494">
        <f>J23/1000000</f>
        <v>-0.0112</v>
      </c>
      <c r="L23" s="444">
        <v>999757</v>
      </c>
      <c r="M23" s="281">
        <v>999807</v>
      </c>
      <c r="N23" s="447">
        <f>L23-M23</f>
        <v>-50</v>
      </c>
      <c r="O23" s="447">
        <f>$F23*N23</f>
        <v>-10000</v>
      </c>
      <c r="P23" s="494">
        <f>O23/1000000</f>
        <v>-0.01</v>
      </c>
      <c r="Q23" s="464"/>
    </row>
    <row r="24" spans="1:17" ht="21" customHeight="1">
      <c r="A24" s="257">
        <v>9</v>
      </c>
      <c r="B24" s="283" t="s">
        <v>251</v>
      </c>
      <c r="C24" s="281">
        <v>5128407</v>
      </c>
      <c r="D24" s="267" t="s">
        <v>12</v>
      </c>
      <c r="E24" s="93" t="s">
        <v>330</v>
      </c>
      <c r="F24" s="282">
        <v>937.5</v>
      </c>
      <c r="G24" s="444">
        <v>990988</v>
      </c>
      <c r="H24" s="281">
        <v>990875</v>
      </c>
      <c r="I24" s="447">
        <f>G24-H24</f>
        <v>113</v>
      </c>
      <c r="J24" s="447">
        <f>$F24*I24</f>
        <v>105937.5</v>
      </c>
      <c r="K24" s="494">
        <f>J24/1000000</f>
        <v>0.1059375</v>
      </c>
      <c r="L24" s="444">
        <v>999927</v>
      </c>
      <c r="M24" s="281">
        <v>999920</v>
      </c>
      <c r="N24" s="447">
        <f>L24-M24</f>
        <v>7</v>
      </c>
      <c r="O24" s="447">
        <f>$F24*N24</f>
        <v>6562.5</v>
      </c>
      <c r="P24" s="494">
        <f>O24/1000000</f>
        <v>0.0065625</v>
      </c>
      <c r="Q24" s="458"/>
    </row>
    <row r="25" spans="1:17" ht="19.5" customHeight="1">
      <c r="A25" s="257"/>
      <c r="B25" s="280" t="s">
        <v>252</v>
      </c>
      <c r="C25" s="283"/>
      <c r="D25" s="267"/>
      <c r="E25" s="93"/>
      <c r="F25" s="284"/>
      <c r="G25" s="92"/>
      <c r="H25" s="81"/>
      <c r="I25" s="40"/>
      <c r="J25" s="44"/>
      <c r="K25" s="291">
        <f>SUM(K23:K24)</f>
        <v>0.0947375</v>
      </c>
      <c r="L25" s="297"/>
      <c r="M25" s="273"/>
      <c r="N25" s="273"/>
      <c r="O25" s="273"/>
      <c r="P25" s="291">
        <f>SUM(P23:P24)</f>
        <v>-0.0034375000000000005</v>
      </c>
      <c r="Q25" s="452"/>
    </row>
    <row r="26" spans="1:17" ht="19.5" customHeight="1">
      <c r="A26" s="257"/>
      <c r="B26" s="280" t="s">
        <v>253</v>
      </c>
      <c r="C26" s="281"/>
      <c r="D26" s="267"/>
      <c r="E26" s="81"/>
      <c r="F26" s="282"/>
      <c r="G26" s="92"/>
      <c r="H26" s="81"/>
      <c r="I26" s="43"/>
      <c r="J26" s="39"/>
      <c r="K26" s="95"/>
      <c r="L26" s="296"/>
      <c r="M26" s="486"/>
      <c r="N26" s="486"/>
      <c r="O26" s="486"/>
      <c r="P26" s="487"/>
      <c r="Q26" s="452"/>
    </row>
    <row r="27" spans="1:17" ht="19.5" customHeight="1">
      <c r="A27" s="257"/>
      <c r="B27" s="280" t="s">
        <v>249</v>
      </c>
      <c r="C27" s="281"/>
      <c r="D27" s="267"/>
      <c r="E27" s="81"/>
      <c r="F27" s="282"/>
      <c r="G27" s="92"/>
      <c r="H27" s="81"/>
      <c r="I27" s="43"/>
      <c r="J27" s="39"/>
      <c r="K27" s="95"/>
      <c r="L27" s="296"/>
      <c r="M27" s="486"/>
      <c r="N27" s="486"/>
      <c r="O27" s="486"/>
      <c r="P27" s="487"/>
      <c r="Q27" s="452"/>
    </row>
    <row r="28" spans="1:17" ht="19.5" customHeight="1">
      <c r="A28" s="257">
        <v>10</v>
      </c>
      <c r="B28" s="283" t="s">
        <v>254</v>
      </c>
      <c r="C28" s="281">
        <v>4864866</v>
      </c>
      <c r="D28" s="267" t="s">
        <v>12</v>
      </c>
      <c r="E28" s="93" t="s">
        <v>330</v>
      </c>
      <c r="F28" s="495">
        <v>1250</v>
      </c>
      <c r="G28" s="444">
        <v>1879</v>
      </c>
      <c r="H28" s="281">
        <v>1874</v>
      </c>
      <c r="I28" s="447">
        <f aca="true" t="shared" si="0" ref="I28:I33">G28-H28</f>
        <v>5</v>
      </c>
      <c r="J28" s="447">
        <f aca="true" t="shared" si="1" ref="J28:J33">$F28*I28</f>
        <v>6250</v>
      </c>
      <c r="K28" s="494">
        <f aca="true" t="shared" si="2" ref="K28:K33">J28/1000000</f>
        <v>0.00625</v>
      </c>
      <c r="L28" s="444">
        <v>999934</v>
      </c>
      <c r="M28" s="281">
        <v>999948</v>
      </c>
      <c r="N28" s="447">
        <f aca="true" t="shared" si="3" ref="N28:N33">L28-M28</f>
        <v>-14</v>
      </c>
      <c r="O28" s="447">
        <f aca="true" t="shared" si="4" ref="O28:O33">$F28*N28</f>
        <v>-17500</v>
      </c>
      <c r="P28" s="494">
        <f aca="true" t="shared" si="5" ref="P28:P33">O28/1000000</f>
        <v>-0.0175</v>
      </c>
      <c r="Q28" s="452"/>
    </row>
    <row r="29" spans="1:17" ht="19.5" customHeight="1">
      <c r="A29" s="257">
        <v>11</v>
      </c>
      <c r="B29" s="283" t="s">
        <v>255</v>
      </c>
      <c r="C29" s="281">
        <v>5295125</v>
      </c>
      <c r="D29" s="267" t="s">
        <v>12</v>
      </c>
      <c r="E29" s="93" t="s">
        <v>330</v>
      </c>
      <c r="F29" s="495">
        <v>100</v>
      </c>
      <c r="G29" s="444">
        <v>354676</v>
      </c>
      <c r="H29" s="281">
        <v>354429</v>
      </c>
      <c r="I29" s="447">
        <f t="shared" si="0"/>
        <v>247</v>
      </c>
      <c r="J29" s="447">
        <f t="shared" si="1"/>
        <v>24700</v>
      </c>
      <c r="K29" s="494">
        <f t="shared" si="2"/>
        <v>0.0247</v>
      </c>
      <c r="L29" s="444">
        <v>169966</v>
      </c>
      <c r="M29" s="281">
        <v>169689</v>
      </c>
      <c r="N29" s="447">
        <f t="shared" si="3"/>
        <v>277</v>
      </c>
      <c r="O29" s="447">
        <f t="shared" si="4"/>
        <v>27700</v>
      </c>
      <c r="P29" s="494">
        <f t="shared" si="5"/>
        <v>0.0277</v>
      </c>
      <c r="Q29" s="452"/>
    </row>
    <row r="30" spans="1:17" ht="19.5" customHeight="1">
      <c r="A30" s="257">
        <v>12</v>
      </c>
      <c r="B30" s="283" t="s">
        <v>256</v>
      </c>
      <c r="C30" s="281">
        <v>5295126</v>
      </c>
      <c r="D30" s="267" t="s">
        <v>12</v>
      </c>
      <c r="E30" s="93" t="s">
        <v>330</v>
      </c>
      <c r="F30" s="495">
        <v>62.5</v>
      </c>
      <c r="G30" s="444">
        <v>291161</v>
      </c>
      <c r="H30" s="281">
        <v>290891</v>
      </c>
      <c r="I30" s="447">
        <f t="shared" si="0"/>
        <v>270</v>
      </c>
      <c r="J30" s="447">
        <f t="shared" si="1"/>
        <v>16875</v>
      </c>
      <c r="K30" s="494">
        <f t="shared" si="2"/>
        <v>0.016875</v>
      </c>
      <c r="L30" s="444">
        <v>102876</v>
      </c>
      <c r="M30" s="281">
        <v>102328</v>
      </c>
      <c r="N30" s="447">
        <f t="shared" si="3"/>
        <v>548</v>
      </c>
      <c r="O30" s="447">
        <f t="shared" si="4"/>
        <v>34250</v>
      </c>
      <c r="P30" s="494">
        <f t="shared" si="5"/>
        <v>0.03425</v>
      </c>
      <c r="Q30" s="452"/>
    </row>
    <row r="31" spans="1:17" ht="19.5" customHeight="1">
      <c r="A31" s="257">
        <v>13</v>
      </c>
      <c r="B31" s="283" t="s">
        <v>257</v>
      </c>
      <c r="C31" s="281">
        <v>4865179</v>
      </c>
      <c r="D31" s="267" t="s">
        <v>12</v>
      </c>
      <c r="E31" s="93" t="s">
        <v>330</v>
      </c>
      <c r="F31" s="495">
        <v>800</v>
      </c>
      <c r="G31" s="444">
        <v>2690</v>
      </c>
      <c r="H31" s="281">
        <v>2670</v>
      </c>
      <c r="I31" s="447">
        <f t="shared" si="0"/>
        <v>20</v>
      </c>
      <c r="J31" s="447">
        <f t="shared" si="1"/>
        <v>16000</v>
      </c>
      <c r="K31" s="494">
        <f t="shared" si="2"/>
        <v>0.016</v>
      </c>
      <c r="L31" s="444">
        <v>1817</v>
      </c>
      <c r="M31" s="281">
        <v>1839</v>
      </c>
      <c r="N31" s="447">
        <f t="shared" si="3"/>
        <v>-22</v>
      </c>
      <c r="O31" s="447">
        <f t="shared" si="4"/>
        <v>-17600</v>
      </c>
      <c r="P31" s="494">
        <f t="shared" si="5"/>
        <v>-0.0176</v>
      </c>
      <c r="Q31" s="452"/>
    </row>
    <row r="32" spans="1:17" ht="19.5" customHeight="1">
      <c r="A32" s="257">
        <v>14</v>
      </c>
      <c r="B32" s="283" t="s">
        <v>258</v>
      </c>
      <c r="C32" s="281">
        <v>4864795</v>
      </c>
      <c r="D32" s="267" t="s">
        <v>12</v>
      </c>
      <c r="E32" s="93" t="s">
        <v>330</v>
      </c>
      <c r="F32" s="495">
        <v>100</v>
      </c>
      <c r="G32" s="444">
        <v>965605</v>
      </c>
      <c r="H32" s="281">
        <v>965737</v>
      </c>
      <c r="I32" s="447">
        <f t="shared" si="0"/>
        <v>-132</v>
      </c>
      <c r="J32" s="447">
        <f t="shared" si="1"/>
        <v>-13200</v>
      </c>
      <c r="K32" s="494">
        <f t="shared" si="2"/>
        <v>-0.0132</v>
      </c>
      <c r="L32" s="444">
        <v>999109</v>
      </c>
      <c r="M32" s="281">
        <v>999125</v>
      </c>
      <c r="N32" s="447">
        <f t="shared" si="3"/>
        <v>-16</v>
      </c>
      <c r="O32" s="447">
        <f t="shared" si="4"/>
        <v>-1600</v>
      </c>
      <c r="P32" s="494">
        <f t="shared" si="5"/>
        <v>-0.0016</v>
      </c>
      <c r="Q32" s="464"/>
    </row>
    <row r="33" spans="1:17" ht="19.5" customHeight="1">
      <c r="A33" s="257">
        <v>15</v>
      </c>
      <c r="B33" s="283" t="s">
        <v>357</v>
      </c>
      <c r="C33" s="281">
        <v>4864821</v>
      </c>
      <c r="D33" s="267" t="s">
        <v>12</v>
      </c>
      <c r="E33" s="93" t="s">
        <v>330</v>
      </c>
      <c r="F33" s="495">
        <v>150</v>
      </c>
      <c r="G33" s="444">
        <v>995958</v>
      </c>
      <c r="H33" s="281">
        <v>995508</v>
      </c>
      <c r="I33" s="447">
        <f t="shared" si="0"/>
        <v>450</v>
      </c>
      <c r="J33" s="447">
        <f t="shared" si="1"/>
        <v>67500</v>
      </c>
      <c r="K33" s="494">
        <f t="shared" si="2"/>
        <v>0.0675</v>
      </c>
      <c r="L33" s="444">
        <v>990205</v>
      </c>
      <c r="M33" s="281">
        <v>989674</v>
      </c>
      <c r="N33" s="447">
        <f t="shared" si="3"/>
        <v>531</v>
      </c>
      <c r="O33" s="447">
        <f t="shared" si="4"/>
        <v>79650</v>
      </c>
      <c r="P33" s="496">
        <f t="shared" si="5"/>
        <v>0.07965</v>
      </c>
      <c r="Q33" s="475"/>
    </row>
    <row r="34" spans="1:17" ht="19.5" customHeight="1">
      <c r="A34" s="257"/>
      <c r="B34" s="280" t="s">
        <v>244</v>
      </c>
      <c r="C34" s="281"/>
      <c r="D34" s="267"/>
      <c r="E34" s="81"/>
      <c r="F34" s="282"/>
      <c r="G34" s="258"/>
      <c r="H34" s="273"/>
      <c r="I34" s="273"/>
      <c r="J34" s="289"/>
      <c r="K34" s="288"/>
      <c r="L34" s="294"/>
      <c r="M34" s="273"/>
      <c r="N34" s="273"/>
      <c r="O34" s="273"/>
      <c r="P34" s="497"/>
      <c r="Q34" s="452"/>
    </row>
    <row r="35" spans="1:17" ht="19.5" customHeight="1">
      <c r="A35" s="257">
        <v>16</v>
      </c>
      <c r="B35" s="283" t="s">
        <v>259</v>
      </c>
      <c r="C35" s="281">
        <v>4865185</v>
      </c>
      <c r="D35" s="267" t="s">
        <v>12</v>
      </c>
      <c r="E35" s="93" t="s">
        <v>330</v>
      </c>
      <c r="F35" s="495">
        <v>-2500</v>
      </c>
      <c r="G35" s="444">
        <v>997575</v>
      </c>
      <c r="H35" s="281">
        <v>997595</v>
      </c>
      <c r="I35" s="447">
        <f>G35-H35</f>
        <v>-20</v>
      </c>
      <c r="J35" s="447">
        <f>$F35*I35</f>
        <v>50000</v>
      </c>
      <c r="K35" s="494">
        <f>J35/1000000</f>
        <v>0.05</v>
      </c>
      <c r="L35" s="444">
        <v>3054</v>
      </c>
      <c r="M35" s="281">
        <v>3055</v>
      </c>
      <c r="N35" s="447">
        <f>L35-M35</f>
        <v>-1</v>
      </c>
      <c r="O35" s="447">
        <f>$F35*N35</f>
        <v>2500</v>
      </c>
      <c r="P35" s="496">
        <f>O35/1000000</f>
        <v>0.0025</v>
      </c>
      <c r="Q35" s="463"/>
    </row>
    <row r="36" spans="1:17" ht="19.5" customHeight="1">
      <c r="A36" s="257">
        <v>17</v>
      </c>
      <c r="B36" s="283" t="s">
        <v>262</v>
      </c>
      <c r="C36" s="281">
        <v>4902559</v>
      </c>
      <c r="D36" s="267" t="s">
        <v>12</v>
      </c>
      <c r="E36" s="93" t="s">
        <v>330</v>
      </c>
      <c r="F36" s="281">
        <v>-300</v>
      </c>
      <c r="G36" s="444">
        <v>166</v>
      </c>
      <c r="H36" s="281">
        <v>152</v>
      </c>
      <c r="I36" s="447">
        <f>G36-H36</f>
        <v>14</v>
      </c>
      <c r="J36" s="447">
        <f>$F36*I36</f>
        <v>-4200</v>
      </c>
      <c r="K36" s="494">
        <f>J36/1000000</f>
        <v>-0.0042</v>
      </c>
      <c r="L36" s="444">
        <v>110</v>
      </c>
      <c r="M36" s="281">
        <v>97</v>
      </c>
      <c r="N36" s="447">
        <f>L36-M36</f>
        <v>13</v>
      </c>
      <c r="O36" s="447">
        <f>$F36*N36</f>
        <v>-3900</v>
      </c>
      <c r="P36" s="494">
        <f>O36/1000000</f>
        <v>-0.0039</v>
      </c>
      <c r="Q36" s="452"/>
    </row>
    <row r="37" spans="1:17" ht="19.5" customHeight="1" thickBot="1">
      <c r="A37" s="285"/>
      <c r="B37" s="286" t="s">
        <v>260</v>
      </c>
      <c r="C37" s="286"/>
      <c r="D37" s="286"/>
      <c r="E37" s="286"/>
      <c r="F37" s="286"/>
      <c r="G37" s="100"/>
      <c r="H37" s="99"/>
      <c r="I37" s="99"/>
      <c r="J37" s="99"/>
      <c r="K37" s="408">
        <f>SUM(K28:K36)</f>
        <v>0.163925</v>
      </c>
      <c r="L37" s="298"/>
      <c r="M37" s="673"/>
      <c r="N37" s="673"/>
      <c r="O37" s="673"/>
      <c r="P37" s="292">
        <f>SUM(P28:P36)</f>
        <v>0.1035</v>
      </c>
      <c r="Q37" s="546"/>
    </row>
    <row r="38" spans="1:16" ht="13.5" thickTop="1">
      <c r="A38" s="52"/>
      <c r="B38" s="2"/>
      <c r="C38" s="89"/>
      <c r="D38" s="52"/>
      <c r="E38" s="89"/>
      <c r="F38" s="9"/>
      <c r="G38" s="9"/>
      <c r="H38" s="9"/>
      <c r="I38" s="9"/>
      <c r="J38" s="9"/>
      <c r="K38" s="10"/>
      <c r="L38" s="299"/>
      <c r="M38" s="536"/>
      <c r="N38" s="536"/>
      <c r="O38" s="536"/>
      <c r="P38" s="536"/>
    </row>
    <row r="39" spans="11:16" ht="12.75">
      <c r="K39" s="536"/>
      <c r="L39" s="536"/>
      <c r="M39" s="536"/>
      <c r="N39" s="536"/>
      <c r="O39" s="536"/>
      <c r="P39" s="536"/>
    </row>
    <row r="40" spans="7:16" ht="12.75">
      <c r="G40" s="674"/>
      <c r="K40" s="536"/>
      <c r="L40" s="536"/>
      <c r="M40" s="536"/>
      <c r="N40" s="536"/>
      <c r="O40" s="536"/>
      <c r="P40" s="536"/>
    </row>
    <row r="41" spans="2:16" ht="21.75">
      <c r="B41" s="180" t="s">
        <v>316</v>
      </c>
      <c r="K41" s="675">
        <f>K20</f>
        <v>0.10896249999999998</v>
      </c>
      <c r="L41" s="676"/>
      <c r="M41" s="676"/>
      <c r="N41" s="676"/>
      <c r="O41" s="676"/>
      <c r="P41" s="675">
        <f>P20</f>
        <v>0.048187499999999994</v>
      </c>
    </row>
    <row r="42" spans="2:16" ht="21.75">
      <c r="B42" s="180" t="s">
        <v>317</v>
      </c>
      <c r="K42" s="675">
        <f>K25</f>
        <v>0.0947375</v>
      </c>
      <c r="L42" s="676"/>
      <c r="M42" s="676"/>
      <c r="N42" s="676"/>
      <c r="O42" s="676"/>
      <c r="P42" s="675">
        <f>P25</f>
        <v>-0.0034375000000000005</v>
      </c>
    </row>
    <row r="43" spans="2:16" ht="21.75">
      <c r="B43" s="180" t="s">
        <v>318</v>
      </c>
      <c r="K43" s="675">
        <f>K37</f>
        <v>0.163925</v>
      </c>
      <c r="L43" s="676"/>
      <c r="M43" s="676"/>
      <c r="N43" s="676"/>
      <c r="O43" s="676"/>
      <c r="P43" s="677">
        <f>P37</f>
        <v>0.1035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="84" zoomScaleNormal="75" zoomScaleSheetLayoutView="84" zoomScalePageLayoutView="0" workbookViewId="0" topLeftCell="A1">
      <selection activeCell="P10" sqref="P10:P12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2.7109375" style="0" customWidth="1"/>
    <col min="8" max="8" width="17.57421875" style="0" customWidth="1"/>
    <col min="9" max="9" width="12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18.421875" style="0" customWidth="1"/>
    <col min="18" max="18" width="7.57421875" style="0" customWidth="1"/>
  </cols>
  <sheetData>
    <row r="1" ht="26.25">
      <c r="A1" s="1" t="s">
        <v>223</v>
      </c>
    </row>
    <row r="2" spans="1:16" ht="20.25">
      <c r="A2" s="306" t="s">
        <v>224</v>
      </c>
      <c r="P2" s="264" t="str">
        <f>NDPL!Q1</f>
        <v>AUGUST-2019</v>
      </c>
    </row>
    <row r="3" spans="1:9" ht="18">
      <c r="A3" s="176" t="s">
        <v>333</v>
      </c>
      <c r="B3" s="176"/>
      <c r="C3" s="252"/>
      <c r="D3" s="253"/>
      <c r="E3" s="253"/>
      <c r="F3" s="252"/>
      <c r="G3" s="252"/>
      <c r="H3" s="252"/>
      <c r="I3" s="252"/>
    </row>
    <row r="4" spans="1:16" ht="24" thickBot="1">
      <c r="A4" s="3"/>
      <c r="G4" s="17"/>
      <c r="H4" s="17"/>
      <c r="I4" s="45" t="s">
        <v>379</v>
      </c>
      <c r="J4" s="17"/>
      <c r="K4" s="17"/>
      <c r="L4" s="17"/>
      <c r="M4" s="17"/>
      <c r="N4" s="45" t="s">
        <v>380</v>
      </c>
      <c r="O4" s="17"/>
      <c r="P4" s="17"/>
    </row>
    <row r="5" spans="1:17" ht="39.75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31/08/2019</v>
      </c>
      <c r="H5" s="32" t="str">
        <f>NDPL!H5</f>
        <v>INTIAL READING 01/08/2019</v>
      </c>
      <c r="I5" s="32" t="s">
        <v>4</v>
      </c>
      <c r="J5" s="32" t="s">
        <v>5</v>
      </c>
      <c r="K5" s="32" t="s">
        <v>6</v>
      </c>
      <c r="L5" s="34" t="str">
        <f>NDPL!G5</f>
        <v>FINAL READING 31/08/2019</v>
      </c>
      <c r="M5" s="32" t="str">
        <f>NDPL!H5</f>
        <v>INTIAL READING 01/08/2019</v>
      </c>
      <c r="N5" s="32" t="s">
        <v>4</v>
      </c>
      <c r="O5" s="32" t="s">
        <v>5</v>
      </c>
      <c r="P5" s="33" t="s">
        <v>6</v>
      </c>
      <c r="Q5" s="33" t="s">
        <v>293</v>
      </c>
    </row>
    <row r="6" ht="14.25" thickBot="1" thickTop="1"/>
    <row r="7" spans="1:17" ht="13.5" thickTop="1">
      <c r="A7" s="22"/>
      <c r="B7" s="107"/>
      <c r="C7" s="23"/>
      <c r="D7" s="23"/>
      <c r="E7" s="23"/>
      <c r="F7" s="29"/>
      <c r="G7" s="22"/>
      <c r="H7" s="23"/>
      <c r="I7" s="23"/>
      <c r="J7" s="23"/>
      <c r="K7" s="29"/>
      <c r="L7" s="22"/>
      <c r="M7" s="23"/>
      <c r="N7" s="23"/>
      <c r="O7" s="23"/>
      <c r="P7" s="29"/>
      <c r="Q7" s="145"/>
    </row>
    <row r="8" spans="1:17" ht="18">
      <c r="A8" s="111"/>
      <c r="B8" s="422" t="s">
        <v>269</v>
      </c>
      <c r="C8" s="421"/>
      <c r="D8" s="114"/>
      <c r="E8" s="114"/>
      <c r="F8" s="116"/>
      <c r="G8" s="125"/>
      <c r="H8" s="17"/>
      <c r="I8" s="65"/>
      <c r="J8" s="65"/>
      <c r="K8" s="67"/>
      <c r="L8" s="66"/>
      <c r="M8" s="64"/>
      <c r="N8" s="65"/>
      <c r="O8" s="65"/>
      <c r="P8" s="67"/>
      <c r="Q8" s="146"/>
    </row>
    <row r="9" spans="1:17" ht="18">
      <c r="A9" s="118"/>
      <c r="B9" s="423" t="s">
        <v>270</v>
      </c>
      <c r="C9" s="424" t="s">
        <v>264</v>
      </c>
      <c r="D9" s="119"/>
      <c r="E9" s="114"/>
      <c r="F9" s="116"/>
      <c r="G9" s="21"/>
      <c r="H9" s="17"/>
      <c r="I9" s="65"/>
      <c r="J9" s="65"/>
      <c r="K9" s="67"/>
      <c r="L9" s="175"/>
      <c r="M9" s="65"/>
      <c r="N9" s="65"/>
      <c r="O9" s="65"/>
      <c r="P9" s="67"/>
      <c r="Q9" s="146"/>
    </row>
    <row r="10" spans="1:17" s="448" customFormat="1" ht="17.25" customHeight="1">
      <c r="A10" s="414">
        <v>1</v>
      </c>
      <c r="B10" s="120" t="s">
        <v>265</v>
      </c>
      <c r="C10" s="104">
        <v>5295181</v>
      </c>
      <c r="D10" s="121" t="s">
        <v>12</v>
      </c>
      <c r="E10" s="121" t="s">
        <v>337</v>
      </c>
      <c r="F10" s="800">
        <v>1000</v>
      </c>
      <c r="G10" s="444">
        <v>60229</v>
      </c>
      <c r="H10" s="445">
        <v>60213</v>
      </c>
      <c r="I10" s="445">
        <f>G10-H10</f>
        <v>16</v>
      </c>
      <c r="J10" s="445">
        <f>$F10*I10</f>
        <v>16000</v>
      </c>
      <c r="K10" s="445">
        <f>J10/1000000</f>
        <v>0.016</v>
      </c>
      <c r="L10" s="444">
        <v>22212</v>
      </c>
      <c r="M10" s="445">
        <v>22246</v>
      </c>
      <c r="N10" s="446">
        <f aca="true" t="shared" si="0" ref="N10:N15">L10-M10</f>
        <v>-34</v>
      </c>
      <c r="O10" s="446">
        <f aca="true" t="shared" si="1" ref="O10:O15">$F10*N10</f>
        <v>-34000</v>
      </c>
      <c r="P10" s="525">
        <f aca="true" t="shared" si="2" ref="P10:P15">O10/1000000</f>
        <v>-0.034</v>
      </c>
      <c r="Q10" s="452"/>
    </row>
    <row r="11" spans="1:17" s="448" customFormat="1" ht="20.25">
      <c r="A11" s="414"/>
      <c r="B11" s="120"/>
      <c r="C11" s="104"/>
      <c r="D11" s="121"/>
      <c r="E11" s="121"/>
      <c r="F11" s="800">
        <v>1000</v>
      </c>
      <c r="G11" s="444"/>
      <c r="H11" s="445"/>
      <c r="I11" s="445"/>
      <c r="J11" s="445"/>
      <c r="K11" s="445"/>
      <c r="L11" s="444">
        <v>999425</v>
      </c>
      <c r="M11" s="445">
        <v>999458</v>
      </c>
      <c r="N11" s="446">
        <f t="shared" si="0"/>
        <v>-33</v>
      </c>
      <c r="O11" s="446">
        <f t="shared" si="1"/>
        <v>-33000</v>
      </c>
      <c r="P11" s="525">
        <f t="shared" si="2"/>
        <v>-0.033</v>
      </c>
      <c r="Q11" s="452"/>
    </row>
    <row r="12" spans="1:17" s="448" customFormat="1" ht="20.25">
      <c r="A12" s="414"/>
      <c r="B12" s="120"/>
      <c r="C12" s="104"/>
      <c r="D12" s="121"/>
      <c r="E12" s="121"/>
      <c r="F12" s="800">
        <v>1000</v>
      </c>
      <c r="G12" s="444"/>
      <c r="H12" s="445"/>
      <c r="I12" s="445"/>
      <c r="J12" s="445"/>
      <c r="K12" s="445"/>
      <c r="L12" s="444">
        <v>999203</v>
      </c>
      <c r="M12" s="445">
        <v>999315</v>
      </c>
      <c r="N12" s="446">
        <f t="shared" si="0"/>
        <v>-112</v>
      </c>
      <c r="O12" s="446">
        <f t="shared" si="1"/>
        <v>-112000</v>
      </c>
      <c r="P12" s="525">
        <f t="shared" si="2"/>
        <v>-0.112</v>
      </c>
      <c r="Q12" s="452"/>
    </row>
    <row r="13" spans="1:17" s="448" customFormat="1" ht="20.25">
      <c r="A13" s="414">
        <v>2</v>
      </c>
      <c r="B13" s="120" t="s">
        <v>267</v>
      </c>
      <c r="C13" s="104">
        <v>4864970</v>
      </c>
      <c r="D13" s="121" t="s">
        <v>12</v>
      </c>
      <c r="E13" s="121" t="s">
        <v>337</v>
      </c>
      <c r="F13" s="122">
        <v>2000</v>
      </c>
      <c r="G13" s="444">
        <v>681</v>
      </c>
      <c r="H13" s="445">
        <v>677</v>
      </c>
      <c r="I13" s="445">
        <f>G13-H13</f>
        <v>4</v>
      </c>
      <c r="J13" s="445">
        <f>$F13*I13</f>
        <v>8000</v>
      </c>
      <c r="K13" s="445">
        <f>J13/1000000</f>
        <v>0.008</v>
      </c>
      <c r="L13" s="444">
        <v>999342</v>
      </c>
      <c r="M13" s="445">
        <v>999443</v>
      </c>
      <c r="N13" s="446">
        <f t="shared" si="0"/>
        <v>-101</v>
      </c>
      <c r="O13" s="446">
        <f t="shared" si="1"/>
        <v>-202000</v>
      </c>
      <c r="P13" s="525">
        <f t="shared" si="2"/>
        <v>-0.202</v>
      </c>
      <c r="Q13" s="464"/>
    </row>
    <row r="14" spans="1:17" ht="20.25">
      <c r="A14" s="92">
        <v>3</v>
      </c>
      <c r="B14" s="120" t="s">
        <v>461</v>
      </c>
      <c r="C14" s="104">
        <v>4864958</v>
      </c>
      <c r="D14" s="121" t="s">
        <v>12</v>
      </c>
      <c r="E14" s="121" t="s">
        <v>337</v>
      </c>
      <c r="F14" s="792">
        <v>-500</v>
      </c>
      <c r="G14" s="257">
        <v>962393</v>
      </c>
      <c r="H14" s="281">
        <v>963315</v>
      </c>
      <c r="I14" s="281">
        <f>G14-H14</f>
        <v>-922</v>
      </c>
      <c r="J14" s="281">
        <f>$F14*I14</f>
        <v>461000</v>
      </c>
      <c r="K14" s="281">
        <f>J14/1000000</f>
        <v>0.461</v>
      </c>
      <c r="L14" s="257">
        <v>998840</v>
      </c>
      <c r="M14" s="281">
        <v>999271</v>
      </c>
      <c r="N14" s="281">
        <f t="shared" si="0"/>
        <v>-431</v>
      </c>
      <c r="O14" s="281">
        <f t="shared" si="1"/>
        <v>215500</v>
      </c>
      <c r="P14" s="281">
        <f t="shared" si="2"/>
        <v>0.2155</v>
      </c>
      <c r="Q14" s="146"/>
    </row>
    <row r="15" spans="1:17" ht="20.25">
      <c r="A15" s="92">
        <v>4</v>
      </c>
      <c r="B15" s="120" t="s">
        <v>462</v>
      </c>
      <c r="C15" s="104">
        <v>5295115</v>
      </c>
      <c r="D15" s="121" t="s">
        <v>12</v>
      </c>
      <c r="E15" s="121" t="s">
        <v>337</v>
      </c>
      <c r="F15" s="792">
        <v>-100</v>
      </c>
      <c r="G15" s="257">
        <v>645032</v>
      </c>
      <c r="H15" s="281">
        <v>645728</v>
      </c>
      <c r="I15" s="281">
        <f>G15-H15</f>
        <v>-696</v>
      </c>
      <c r="J15" s="281">
        <f>$F15*I15</f>
        <v>69600</v>
      </c>
      <c r="K15" s="281">
        <f>J15/1000000</f>
        <v>0.0696</v>
      </c>
      <c r="L15" s="257">
        <v>997108</v>
      </c>
      <c r="M15" s="281">
        <v>997178</v>
      </c>
      <c r="N15" s="281">
        <f t="shared" si="0"/>
        <v>-70</v>
      </c>
      <c r="O15" s="281">
        <f t="shared" si="1"/>
        <v>7000</v>
      </c>
      <c r="P15" s="281">
        <f t="shared" si="2"/>
        <v>0.007</v>
      </c>
      <c r="Q15" s="146"/>
    </row>
    <row r="16" spans="1:17" ht="20.25">
      <c r="A16" s="92"/>
      <c r="B16" s="120"/>
      <c r="C16" s="104"/>
      <c r="D16" s="439"/>
      <c r="E16" s="121"/>
      <c r="F16" s="792">
        <v>-100</v>
      </c>
      <c r="G16" s="257">
        <v>654247</v>
      </c>
      <c r="H16" s="281">
        <v>654425</v>
      </c>
      <c r="I16" s="281">
        <f>G16-H16</f>
        <v>-178</v>
      </c>
      <c r="J16" s="281">
        <f>$F16*I16</f>
        <v>17800</v>
      </c>
      <c r="K16" s="281">
        <f>J16/1000000</f>
        <v>0.0178</v>
      </c>
      <c r="L16" s="175"/>
      <c r="M16" s="65"/>
      <c r="N16" s="65"/>
      <c r="O16" s="65"/>
      <c r="P16" s="67"/>
      <c r="Q16" s="146"/>
    </row>
    <row r="17" spans="1:17" ht="18">
      <c r="A17" s="92"/>
      <c r="B17" s="120"/>
      <c r="C17" s="104"/>
      <c r="D17" s="439"/>
      <c r="E17" s="121"/>
      <c r="F17" s="122"/>
      <c r="G17" s="126"/>
      <c r="H17" s="434" t="s">
        <v>302</v>
      </c>
      <c r="I17" s="417"/>
      <c r="J17" s="287"/>
      <c r="K17" s="418">
        <f>SUM(K10:K16)</f>
        <v>0.5724</v>
      </c>
      <c r="L17" s="175"/>
      <c r="M17" s="435" t="s">
        <v>302</v>
      </c>
      <c r="N17" s="419"/>
      <c r="O17" s="415"/>
      <c r="P17" s="418">
        <f>SUM(P10:P16)</f>
        <v>-0.1585</v>
      </c>
      <c r="Q17" s="146"/>
    </row>
    <row r="18" spans="1:17" ht="18">
      <c r="A18" s="92"/>
      <c r="B18" s="303"/>
      <c r="C18" s="302"/>
      <c r="D18" s="439"/>
      <c r="E18" s="121"/>
      <c r="F18" s="122"/>
      <c r="G18" s="126"/>
      <c r="H18" s="127"/>
      <c r="I18" s="65"/>
      <c r="J18" s="65"/>
      <c r="K18" s="67"/>
      <c r="L18" s="175"/>
      <c r="M18" s="65"/>
      <c r="N18" s="65"/>
      <c r="O18" s="65"/>
      <c r="P18" s="67"/>
      <c r="Q18" s="146"/>
    </row>
    <row r="19" spans="1:17" ht="18">
      <c r="A19" s="21"/>
      <c r="B19" s="17"/>
      <c r="C19" s="17"/>
      <c r="D19" s="17"/>
      <c r="E19" s="17"/>
      <c r="F19" s="17"/>
      <c r="G19" s="21"/>
      <c r="H19" s="437"/>
      <c r="I19" s="436"/>
      <c r="J19" s="385"/>
      <c r="K19" s="420"/>
      <c r="L19" s="21"/>
      <c r="M19" s="437"/>
      <c r="N19" s="420"/>
      <c r="O19" s="385"/>
      <c r="P19" s="420"/>
      <c r="Q19" s="146"/>
    </row>
    <row r="20" spans="1:17" ht="12.75">
      <c r="A20" s="21"/>
      <c r="B20" s="17"/>
      <c r="C20" s="17"/>
      <c r="D20" s="17"/>
      <c r="E20" s="17"/>
      <c r="F20" s="17"/>
      <c r="G20" s="21"/>
      <c r="H20" s="17"/>
      <c r="I20" s="17"/>
      <c r="J20" s="17"/>
      <c r="K20" s="17"/>
      <c r="L20" s="21"/>
      <c r="M20" s="17"/>
      <c r="N20" s="17"/>
      <c r="O20" s="17"/>
      <c r="P20" s="98"/>
      <c r="Q20" s="146"/>
    </row>
    <row r="21" spans="1:17" ht="13.5" thickBot="1">
      <c r="A21" s="25"/>
      <c r="B21" s="26"/>
      <c r="C21" s="26"/>
      <c r="D21" s="26"/>
      <c r="E21" s="26"/>
      <c r="F21" s="26"/>
      <c r="G21" s="25"/>
      <c r="H21" s="26"/>
      <c r="I21" s="188"/>
      <c r="J21" s="26"/>
      <c r="K21" s="189"/>
      <c r="L21" s="25"/>
      <c r="M21" s="26"/>
      <c r="N21" s="188"/>
      <c r="O21" s="26"/>
      <c r="P21" s="189"/>
      <c r="Q21" s="147"/>
    </row>
    <row r="22" ht="13.5" thickTop="1"/>
    <row r="26" spans="1:16" ht="18">
      <c r="A26" s="425" t="s">
        <v>272</v>
      </c>
      <c r="B26" s="177"/>
      <c r="C26" s="177"/>
      <c r="D26" s="177"/>
      <c r="E26" s="177"/>
      <c r="F26" s="177"/>
      <c r="K26" s="128">
        <f>(K17+K19)</f>
        <v>0.5724</v>
      </c>
      <c r="L26" s="129"/>
      <c r="M26" s="129"/>
      <c r="N26" s="129"/>
      <c r="O26" s="129"/>
      <c r="P26" s="128">
        <f>(P17+P19)</f>
        <v>-0.1585</v>
      </c>
    </row>
    <row r="29" spans="1:2" ht="18">
      <c r="A29" s="425" t="s">
        <v>273</v>
      </c>
      <c r="B29" s="425" t="s">
        <v>274</v>
      </c>
    </row>
    <row r="30" spans="1:16" ht="18">
      <c r="A30" s="190"/>
      <c r="B30" s="190"/>
      <c r="H30" s="150" t="s">
        <v>275</v>
      </c>
      <c r="I30" s="177"/>
      <c r="J30" s="150"/>
      <c r="K30" s="262">
        <f>SUM(NDPL!K55:K57)</f>
        <v>-2.8680000000000003</v>
      </c>
      <c r="L30" s="262"/>
      <c r="M30" s="262"/>
      <c r="N30" s="262"/>
      <c r="O30" s="262"/>
      <c r="P30" s="262">
        <f>SUM(NDPL!P55:P57)</f>
        <v>-0.082</v>
      </c>
    </row>
    <row r="31" spans="8:16" ht="18">
      <c r="H31" s="150" t="s">
        <v>276</v>
      </c>
      <c r="I31" s="177"/>
      <c r="J31" s="150"/>
      <c r="K31" s="262">
        <f>BRPL!K18</f>
        <v>0</v>
      </c>
      <c r="L31" s="262"/>
      <c r="M31" s="262"/>
      <c r="N31" s="262"/>
      <c r="O31" s="262"/>
      <c r="P31" s="262">
        <f>BRPL!P18</f>
        <v>0</v>
      </c>
    </row>
    <row r="32" spans="8:16" ht="18">
      <c r="H32" s="150" t="s">
        <v>277</v>
      </c>
      <c r="I32" s="177"/>
      <c r="J32" s="150"/>
      <c r="K32" s="177">
        <f>SUM(BYPL!K31,BYPL!K84:K86)</f>
        <v>-2.2343</v>
      </c>
      <c r="L32" s="177"/>
      <c r="M32" s="426"/>
      <c r="N32" s="177"/>
      <c r="O32" s="177"/>
      <c r="P32" s="177">
        <f>SUM(BYPL!P31,BYPL!P84:P86)</f>
        <v>-0.9341999999999999</v>
      </c>
    </row>
    <row r="33" spans="8:16" ht="18">
      <c r="H33" s="150" t="s">
        <v>278</v>
      </c>
      <c r="I33" s="177"/>
      <c r="J33" s="150"/>
      <c r="K33" s="177">
        <f>NDMC!K32</f>
        <v>0</v>
      </c>
      <c r="L33" s="177"/>
      <c r="M33" s="177"/>
      <c r="N33" s="177"/>
      <c r="O33" s="177"/>
      <c r="P33" s="177">
        <f>NDMC!P32</f>
        <v>1.515</v>
      </c>
    </row>
    <row r="34" spans="8:16" ht="18">
      <c r="H34" s="150" t="s">
        <v>279</v>
      </c>
      <c r="I34" s="177"/>
      <c r="J34" s="150"/>
      <c r="K34" s="177">
        <v>0</v>
      </c>
      <c r="L34" s="177"/>
      <c r="M34" s="177"/>
      <c r="N34" s="177"/>
      <c r="O34" s="177"/>
      <c r="P34" s="177">
        <v>0</v>
      </c>
    </row>
    <row r="35" spans="8:16" ht="18">
      <c r="H35" s="150" t="s">
        <v>448</v>
      </c>
      <c r="I35" s="177"/>
      <c r="J35" s="150"/>
      <c r="K35" s="177">
        <v>0</v>
      </c>
      <c r="L35" s="177"/>
      <c r="M35" s="177"/>
      <c r="N35" s="177"/>
      <c r="O35" s="177"/>
      <c r="P35" s="177">
        <v>0</v>
      </c>
    </row>
    <row r="36" spans="8:16" ht="18">
      <c r="H36" s="427" t="s">
        <v>280</v>
      </c>
      <c r="I36" s="150"/>
      <c r="J36" s="150"/>
      <c r="K36" s="150">
        <f>SUM(K30:K35)</f>
        <v>-5.1023000000000005</v>
      </c>
      <c r="L36" s="177"/>
      <c r="M36" s="177"/>
      <c r="N36" s="177"/>
      <c r="O36" s="177"/>
      <c r="P36" s="150">
        <f>SUM(P30:P35)</f>
        <v>0.4987999999999999</v>
      </c>
    </row>
    <row r="37" spans="8:16" ht="18">
      <c r="H37" s="177"/>
      <c r="I37" s="177"/>
      <c r="J37" s="177"/>
      <c r="K37" s="177"/>
      <c r="L37" s="177"/>
      <c r="M37" s="177"/>
      <c r="N37" s="177"/>
      <c r="O37" s="177"/>
      <c r="P37" s="177"/>
    </row>
    <row r="38" spans="1:16" ht="18">
      <c r="A38" s="425" t="s">
        <v>303</v>
      </c>
      <c r="B38" s="106"/>
      <c r="C38" s="106"/>
      <c r="D38" s="106"/>
      <c r="E38" s="106"/>
      <c r="F38" s="106"/>
      <c r="G38" s="106"/>
      <c r="H38" s="150"/>
      <c r="I38" s="428"/>
      <c r="J38" s="150"/>
      <c r="K38" s="428">
        <f>K26+K36</f>
        <v>-4.5299000000000005</v>
      </c>
      <c r="L38" s="177"/>
      <c r="M38" s="177"/>
      <c r="N38" s="177"/>
      <c r="O38" s="177"/>
      <c r="P38" s="428">
        <f>P26+P36</f>
        <v>0.34029999999999994</v>
      </c>
    </row>
    <row r="39" spans="1:10" ht="18">
      <c r="A39" s="150"/>
      <c r="B39" s="105"/>
      <c r="C39" s="106"/>
      <c r="D39" s="106"/>
      <c r="E39" s="106"/>
      <c r="F39" s="106"/>
      <c r="G39" s="106"/>
      <c r="H39" s="106"/>
      <c r="I39" s="131"/>
      <c r="J39" s="106"/>
    </row>
    <row r="40" spans="1:10" ht="18">
      <c r="A40" s="427" t="s">
        <v>281</v>
      </c>
      <c r="B40" s="150" t="s">
        <v>282</v>
      </c>
      <c r="C40" s="106"/>
      <c r="D40" s="106"/>
      <c r="E40" s="106"/>
      <c r="F40" s="106"/>
      <c r="G40" s="106"/>
      <c r="H40" s="106"/>
      <c r="I40" s="131"/>
      <c r="J40" s="106"/>
    </row>
    <row r="41" spans="1:10" ht="12.75">
      <c r="A41" s="130"/>
      <c r="B41" s="105"/>
      <c r="C41" s="106"/>
      <c r="D41" s="106"/>
      <c r="E41" s="106"/>
      <c r="F41" s="106"/>
      <c r="G41" s="106"/>
      <c r="H41" s="106"/>
      <c r="I41" s="131"/>
      <c r="J41" s="106"/>
    </row>
    <row r="42" spans="1:16" ht="18">
      <c r="A42" s="429" t="s">
        <v>283</v>
      </c>
      <c r="B42" s="430" t="s">
        <v>284</v>
      </c>
      <c r="C42" s="431" t="s">
        <v>285</v>
      </c>
      <c r="D42" s="430"/>
      <c r="E42" s="430"/>
      <c r="F42" s="430"/>
      <c r="G42" s="385">
        <v>29.1125</v>
      </c>
      <c r="H42" s="430" t="s">
        <v>286</v>
      </c>
      <c r="I42" s="430"/>
      <c r="J42" s="432"/>
      <c r="K42" s="430">
        <f aca="true" t="shared" si="3" ref="K42:K47">($K$38*G42)/100</f>
        <v>-1.3187671375000003</v>
      </c>
      <c r="L42" s="430"/>
      <c r="M42" s="430"/>
      <c r="N42" s="430"/>
      <c r="O42" s="430"/>
      <c r="P42" s="430">
        <f aca="true" t="shared" si="4" ref="P42:P47">($P$38*G42)/100</f>
        <v>0.09906983749999998</v>
      </c>
    </row>
    <row r="43" spans="1:16" ht="18">
      <c r="A43" s="429" t="s">
        <v>287</v>
      </c>
      <c r="B43" s="430" t="s">
        <v>338</v>
      </c>
      <c r="C43" s="431" t="s">
        <v>285</v>
      </c>
      <c r="D43" s="430"/>
      <c r="E43" s="430"/>
      <c r="F43" s="430"/>
      <c r="G43" s="385">
        <v>43.1843</v>
      </c>
      <c r="H43" s="430" t="s">
        <v>286</v>
      </c>
      <c r="I43" s="430"/>
      <c r="J43" s="432"/>
      <c r="K43" s="430">
        <f t="shared" si="3"/>
        <v>-1.9562056057000001</v>
      </c>
      <c r="L43" s="430"/>
      <c r="M43" s="430"/>
      <c r="N43" s="430"/>
      <c r="O43" s="430"/>
      <c r="P43" s="430">
        <f t="shared" si="4"/>
        <v>0.1469561729</v>
      </c>
    </row>
    <row r="44" spans="1:16" ht="18">
      <c r="A44" s="429" t="s">
        <v>288</v>
      </c>
      <c r="B44" s="430" t="s">
        <v>339</v>
      </c>
      <c r="C44" s="431" t="s">
        <v>285</v>
      </c>
      <c r="D44" s="430"/>
      <c r="E44" s="430"/>
      <c r="F44" s="430"/>
      <c r="G44" s="385">
        <v>22.611</v>
      </c>
      <c r="H44" s="430" t="s">
        <v>286</v>
      </c>
      <c r="I44" s="430"/>
      <c r="J44" s="432"/>
      <c r="K44" s="430">
        <f t="shared" si="3"/>
        <v>-1.024255689</v>
      </c>
      <c r="L44" s="430"/>
      <c r="M44" s="430"/>
      <c r="N44" s="430"/>
      <c r="O44" s="430"/>
      <c r="P44" s="430">
        <f t="shared" si="4"/>
        <v>0.07694523299999999</v>
      </c>
    </row>
    <row r="45" spans="1:16" ht="18">
      <c r="A45" s="429" t="s">
        <v>289</v>
      </c>
      <c r="B45" s="430" t="s">
        <v>340</v>
      </c>
      <c r="C45" s="431" t="s">
        <v>285</v>
      </c>
      <c r="D45" s="430"/>
      <c r="E45" s="430"/>
      <c r="F45" s="430"/>
      <c r="G45" s="385">
        <v>4.1893</v>
      </c>
      <c r="H45" s="430" t="s">
        <v>286</v>
      </c>
      <c r="I45" s="430"/>
      <c r="J45" s="432"/>
      <c r="K45" s="430">
        <f t="shared" si="3"/>
        <v>-0.18977110070000003</v>
      </c>
      <c r="L45" s="430"/>
      <c r="M45" s="430"/>
      <c r="N45" s="430"/>
      <c r="O45" s="430"/>
      <c r="P45" s="430">
        <f t="shared" si="4"/>
        <v>0.0142561879</v>
      </c>
    </row>
    <row r="46" spans="1:16" ht="18">
      <c r="A46" s="429" t="s">
        <v>290</v>
      </c>
      <c r="B46" s="430" t="s">
        <v>341</v>
      </c>
      <c r="C46" s="431" t="s">
        <v>285</v>
      </c>
      <c r="D46" s="430"/>
      <c r="E46" s="430"/>
      <c r="F46" s="430"/>
      <c r="G46" s="385">
        <v>0.6499</v>
      </c>
      <c r="H46" s="430" t="s">
        <v>286</v>
      </c>
      <c r="I46" s="430"/>
      <c r="J46" s="432"/>
      <c r="K46" s="430">
        <f t="shared" si="3"/>
        <v>-0.029439820100000003</v>
      </c>
      <c r="L46" s="430"/>
      <c r="M46" s="430"/>
      <c r="N46" s="430"/>
      <c r="O46" s="430"/>
      <c r="P46" s="430">
        <f t="shared" si="4"/>
        <v>0.0022116096999999996</v>
      </c>
    </row>
    <row r="47" spans="1:16" ht="18">
      <c r="A47" s="429" t="s">
        <v>446</v>
      </c>
      <c r="B47" s="430" t="s">
        <v>447</v>
      </c>
      <c r="C47" s="431" t="s">
        <v>285</v>
      </c>
      <c r="F47" s="132"/>
      <c r="G47" s="802">
        <v>0.253</v>
      </c>
      <c r="H47" s="430" t="s">
        <v>286</v>
      </c>
      <c r="J47" s="133"/>
      <c r="K47" s="430">
        <f t="shared" si="3"/>
        <v>-0.011460647000000001</v>
      </c>
      <c r="P47" s="430">
        <f t="shared" si="4"/>
        <v>0.0008609589999999999</v>
      </c>
    </row>
    <row r="48" spans="1:10" ht="15">
      <c r="A48" s="433" t="s">
        <v>474</v>
      </c>
      <c r="F48" s="132"/>
      <c r="J48" s="133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N29" sqref="N29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34.57421875" style="0" customWidth="1"/>
    <col min="12" max="12" width="8.7109375" style="0" customWidth="1"/>
    <col min="13" max="13" width="3.00390625" style="0" customWidth="1"/>
    <col min="14" max="14" width="17.28125" style="0" customWidth="1"/>
    <col min="16" max="16" width="4.140625" style="0" customWidth="1"/>
  </cols>
  <sheetData>
    <row r="1" spans="1:18" ht="68.25" customHeight="1" thickTop="1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254"/>
      <c r="R1" s="17"/>
    </row>
    <row r="2" spans="1:18" ht="30">
      <c r="A2" s="198"/>
      <c r="B2" s="17"/>
      <c r="C2" s="17"/>
      <c r="D2" s="17"/>
      <c r="E2" s="17"/>
      <c r="F2" s="17"/>
      <c r="G2" s="376" t="s">
        <v>336</v>
      </c>
      <c r="H2" s="17"/>
      <c r="I2" s="17"/>
      <c r="J2" s="17"/>
      <c r="K2" s="17"/>
      <c r="L2" s="17"/>
      <c r="M2" s="17"/>
      <c r="N2" s="17"/>
      <c r="O2" s="17"/>
      <c r="P2" s="17"/>
      <c r="Q2" s="255"/>
      <c r="R2" s="17"/>
    </row>
    <row r="3" spans="1:18" ht="26.25">
      <c r="A3" s="19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5"/>
      <c r="R3" s="17"/>
    </row>
    <row r="4" spans="1:18" ht="25.5">
      <c r="A4" s="199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5"/>
      <c r="R4" s="17"/>
    </row>
    <row r="5" spans="1:18" ht="23.25">
      <c r="A5" s="204"/>
      <c r="B5" s="17"/>
      <c r="C5" s="371" t="s">
        <v>366</v>
      </c>
      <c r="D5" s="17"/>
      <c r="E5" s="17"/>
      <c r="F5" s="17"/>
      <c r="G5" s="17"/>
      <c r="H5" s="17"/>
      <c r="I5" s="17"/>
      <c r="J5" s="17"/>
      <c r="K5" s="17"/>
      <c r="L5" s="201"/>
      <c r="M5" s="17"/>
      <c r="N5" s="17"/>
      <c r="O5" s="17"/>
      <c r="P5" s="17"/>
      <c r="Q5" s="255"/>
      <c r="R5" s="17"/>
    </row>
    <row r="6" spans="1:18" ht="18">
      <c r="A6" s="200"/>
      <c r="B6" s="103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5"/>
      <c r="R6" s="17"/>
    </row>
    <row r="7" spans="1:18" ht="26.25">
      <c r="A7" s="198"/>
      <c r="B7" s="17"/>
      <c r="C7" s="17"/>
      <c r="D7" s="17"/>
      <c r="E7" s="17"/>
      <c r="F7" s="241" t="s">
        <v>467</v>
      </c>
      <c r="G7" s="17"/>
      <c r="H7" s="17"/>
      <c r="I7" s="17"/>
      <c r="J7" s="17"/>
      <c r="K7" s="17"/>
      <c r="L7" s="201"/>
      <c r="M7" s="17"/>
      <c r="N7" s="17"/>
      <c r="O7" s="17"/>
      <c r="P7" s="17"/>
      <c r="Q7" s="255"/>
      <c r="R7" s="17"/>
    </row>
    <row r="8" spans="1:18" ht="25.5">
      <c r="A8" s="199"/>
      <c r="B8" s="202"/>
      <c r="C8" s="17"/>
      <c r="D8" s="17"/>
      <c r="E8" s="17"/>
      <c r="F8" s="17"/>
      <c r="G8" s="17"/>
      <c r="H8" s="203"/>
      <c r="I8" s="17"/>
      <c r="J8" s="17"/>
      <c r="K8" s="17"/>
      <c r="L8" s="17"/>
      <c r="M8" s="17"/>
      <c r="N8" s="17"/>
      <c r="O8" s="17"/>
      <c r="P8" s="17"/>
      <c r="Q8" s="255"/>
      <c r="R8" s="17"/>
    </row>
    <row r="9" spans="1:18" ht="12.75">
      <c r="A9" s="204"/>
      <c r="B9" s="17"/>
      <c r="C9" s="17"/>
      <c r="D9" s="17"/>
      <c r="E9" s="17"/>
      <c r="F9" s="17"/>
      <c r="G9" s="17"/>
      <c r="H9" s="205"/>
      <c r="I9" s="17"/>
      <c r="J9" s="17"/>
      <c r="K9" s="17"/>
      <c r="L9" s="17"/>
      <c r="M9" s="17"/>
      <c r="N9" s="17"/>
      <c r="O9" s="17"/>
      <c r="P9" s="17"/>
      <c r="Q9" s="255"/>
      <c r="R9" s="17"/>
    </row>
    <row r="10" spans="1:18" ht="45.75" customHeight="1">
      <c r="A10" s="204"/>
      <c r="B10" s="248" t="s">
        <v>304</v>
      </c>
      <c r="C10" s="17"/>
      <c r="D10" s="17"/>
      <c r="E10" s="17"/>
      <c r="F10" s="17"/>
      <c r="G10" s="17"/>
      <c r="H10" s="205"/>
      <c r="I10" s="242"/>
      <c r="J10" s="64"/>
      <c r="K10" s="64"/>
      <c r="L10" s="64"/>
      <c r="M10" s="64"/>
      <c r="N10" s="242"/>
      <c r="O10" s="64"/>
      <c r="P10" s="64"/>
      <c r="Q10" s="255"/>
      <c r="R10" s="17"/>
    </row>
    <row r="11" spans="1:19" ht="20.25">
      <c r="A11" s="204"/>
      <c r="B11" s="17"/>
      <c r="C11" s="17"/>
      <c r="D11" s="17"/>
      <c r="E11" s="17"/>
      <c r="F11" s="17"/>
      <c r="G11" s="17"/>
      <c r="H11" s="208"/>
      <c r="I11" s="393" t="s">
        <v>323</v>
      </c>
      <c r="J11" s="243"/>
      <c r="K11" s="243"/>
      <c r="L11" s="243"/>
      <c r="M11" s="243"/>
      <c r="N11" s="393" t="s">
        <v>324</v>
      </c>
      <c r="O11" s="243"/>
      <c r="P11" s="243"/>
      <c r="Q11" s="365"/>
      <c r="R11" s="211"/>
      <c r="S11" s="191"/>
    </row>
    <row r="12" spans="1:18" ht="12.75">
      <c r="A12" s="204"/>
      <c r="B12" s="17"/>
      <c r="C12" s="17"/>
      <c r="D12" s="17"/>
      <c r="E12" s="17"/>
      <c r="F12" s="17"/>
      <c r="G12" s="17"/>
      <c r="H12" s="205"/>
      <c r="I12" s="240"/>
      <c r="J12" s="240"/>
      <c r="K12" s="240"/>
      <c r="L12" s="240"/>
      <c r="M12" s="240"/>
      <c r="N12" s="240"/>
      <c r="O12" s="240"/>
      <c r="P12" s="240"/>
      <c r="Q12" s="255"/>
      <c r="R12" s="17"/>
    </row>
    <row r="13" spans="1:18" ht="26.25">
      <c r="A13" s="370">
        <v>1</v>
      </c>
      <c r="B13" s="371" t="s">
        <v>305</v>
      </c>
      <c r="C13" s="372"/>
      <c r="D13" s="372"/>
      <c r="E13" s="369"/>
      <c r="F13" s="369"/>
      <c r="G13" s="207"/>
      <c r="H13" s="366"/>
      <c r="I13" s="367">
        <f>NDPL!K180</f>
        <v>-7.95937153875637</v>
      </c>
      <c r="J13" s="241"/>
      <c r="K13" s="241"/>
      <c r="L13" s="241"/>
      <c r="M13" s="366" t="s">
        <v>335</v>
      </c>
      <c r="N13" s="367">
        <f>NDPL!P180</f>
        <v>2.414864669944821</v>
      </c>
      <c r="O13" s="241"/>
      <c r="P13" s="241"/>
      <c r="Q13" s="255"/>
      <c r="R13" s="17"/>
    </row>
    <row r="14" spans="1:18" ht="26.25">
      <c r="A14" s="370"/>
      <c r="B14" s="371"/>
      <c r="C14" s="372"/>
      <c r="D14" s="372"/>
      <c r="E14" s="369"/>
      <c r="F14" s="369"/>
      <c r="G14" s="207"/>
      <c r="H14" s="366"/>
      <c r="I14" s="367"/>
      <c r="J14" s="241"/>
      <c r="K14" s="241"/>
      <c r="L14" s="241"/>
      <c r="M14" s="366"/>
      <c r="N14" s="367"/>
      <c r="O14" s="241"/>
      <c r="P14" s="241"/>
      <c r="Q14" s="255"/>
      <c r="R14" s="17"/>
    </row>
    <row r="15" spans="1:18" ht="26.25">
      <c r="A15" s="370"/>
      <c r="B15" s="371"/>
      <c r="C15" s="372"/>
      <c r="D15" s="372"/>
      <c r="E15" s="369"/>
      <c r="F15" s="369"/>
      <c r="G15" s="202"/>
      <c r="H15" s="366"/>
      <c r="I15" s="367"/>
      <c r="J15" s="241"/>
      <c r="K15" s="241"/>
      <c r="L15" s="241"/>
      <c r="M15" s="366"/>
      <c r="N15" s="367"/>
      <c r="O15" s="241"/>
      <c r="P15" s="241"/>
      <c r="Q15" s="255"/>
      <c r="R15" s="17"/>
    </row>
    <row r="16" spans="1:18" ht="23.25" customHeight="1">
      <c r="A16" s="370">
        <v>2</v>
      </c>
      <c r="B16" s="371" t="s">
        <v>306</v>
      </c>
      <c r="C16" s="372"/>
      <c r="D16" s="372"/>
      <c r="E16" s="369"/>
      <c r="F16" s="369"/>
      <c r="G16" s="207"/>
      <c r="H16" s="366"/>
      <c r="I16" s="367">
        <f>BRPL!K216</f>
        <v>-8.418117145700002</v>
      </c>
      <c r="J16" s="241"/>
      <c r="K16" s="241"/>
      <c r="L16" s="241"/>
      <c r="M16" s="366" t="s">
        <v>335</v>
      </c>
      <c r="N16" s="367">
        <f>BRPL!P216</f>
        <v>4.610361422900001</v>
      </c>
      <c r="O16" s="241"/>
      <c r="P16" s="241"/>
      <c r="Q16" s="255"/>
      <c r="R16" s="17"/>
    </row>
    <row r="17" spans="1:18" ht="26.25">
      <c r="A17" s="370"/>
      <c r="B17" s="371"/>
      <c r="C17" s="372"/>
      <c r="D17" s="372"/>
      <c r="E17" s="369"/>
      <c r="F17" s="369"/>
      <c r="G17" s="207"/>
      <c r="H17" s="366"/>
      <c r="I17" s="367"/>
      <c r="J17" s="241"/>
      <c r="K17" s="241"/>
      <c r="L17" s="241"/>
      <c r="M17" s="366"/>
      <c r="N17" s="367"/>
      <c r="O17" s="241"/>
      <c r="P17" s="241"/>
      <c r="Q17" s="255"/>
      <c r="R17" s="17"/>
    </row>
    <row r="18" spans="1:18" ht="26.25">
      <c r="A18" s="370"/>
      <c r="B18" s="371"/>
      <c r="C18" s="372"/>
      <c r="D18" s="372"/>
      <c r="E18" s="369"/>
      <c r="F18" s="369"/>
      <c r="G18" s="202"/>
      <c r="H18" s="366"/>
      <c r="I18" s="367"/>
      <c r="J18" s="241"/>
      <c r="K18" s="241"/>
      <c r="L18" s="241"/>
      <c r="M18" s="366"/>
      <c r="N18" s="367"/>
      <c r="O18" s="241"/>
      <c r="P18" s="241"/>
      <c r="Q18" s="255"/>
      <c r="R18" s="17"/>
    </row>
    <row r="19" spans="1:18" ht="23.25" customHeight="1">
      <c r="A19" s="370">
        <v>3</v>
      </c>
      <c r="B19" s="371" t="s">
        <v>307</v>
      </c>
      <c r="C19" s="372"/>
      <c r="D19" s="372"/>
      <c r="E19" s="369"/>
      <c r="F19" s="369"/>
      <c r="G19" s="207"/>
      <c r="H19" s="366" t="s">
        <v>335</v>
      </c>
      <c r="I19" s="367">
        <f>BYPL!K174</f>
        <v>0.07792617225636667</v>
      </c>
      <c r="J19" s="241"/>
      <c r="K19" s="241"/>
      <c r="L19" s="241"/>
      <c r="M19" s="366" t="s">
        <v>335</v>
      </c>
      <c r="N19" s="367">
        <f>BYPL!P174</f>
        <v>5.979763410555178</v>
      </c>
      <c r="O19" s="241"/>
      <c r="P19" s="241"/>
      <c r="Q19" s="255"/>
      <c r="R19" s="17"/>
    </row>
    <row r="20" spans="1:18" ht="26.25">
      <c r="A20" s="370"/>
      <c r="B20" s="371"/>
      <c r="C20" s="372"/>
      <c r="D20" s="372"/>
      <c r="E20" s="369"/>
      <c r="F20" s="369"/>
      <c r="G20" s="207"/>
      <c r="H20" s="366"/>
      <c r="I20" s="367"/>
      <c r="J20" s="241"/>
      <c r="K20" s="241"/>
      <c r="L20" s="241"/>
      <c r="M20" s="366"/>
      <c r="N20" s="367"/>
      <c r="O20" s="241"/>
      <c r="P20" s="241"/>
      <c r="Q20" s="255"/>
      <c r="R20" s="17"/>
    </row>
    <row r="21" spans="1:18" ht="26.25">
      <c r="A21" s="370"/>
      <c r="B21" s="373"/>
      <c r="C21" s="373"/>
      <c r="D21" s="373"/>
      <c r="E21" s="263"/>
      <c r="F21" s="263"/>
      <c r="G21" s="103"/>
      <c r="H21" s="366"/>
      <c r="I21" s="367"/>
      <c r="J21" s="241"/>
      <c r="K21" s="241"/>
      <c r="L21" s="241"/>
      <c r="M21" s="366"/>
      <c r="N21" s="367"/>
      <c r="O21" s="241"/>
      <c r="P21" s="241"/>
      <c r="Q21" s="255"/>
      <c r="R21" s="17"/>
    </row>
    <row r="22" spans="1:18" ht="26.25">
      <c r="A22" s="370">
        <v>4</v>
      </c>
      <c r="B22" s="371" t="s">
        <v>308</v>
      </c>
      <c r="C22" s="373"/>
      <c r="D22" s="373"/>
      <c r="E22" s="263"/>
      <c r="F22" s="263"/>
      <c r="G22" s="207"/>
      <c r="H22" s="366" t="s">
        <v>335</v>
      </c>
      <c r="I22" s="367">
        <f>NDMC!K85</f>
        <v>0.4097872493000001</v>
      </c>
      <c r="J22" s="241"/>
      <c r="K22" s="241"/>
      <c r="L22" s="241"/>
      <c r="M22" s="366" t="s">
        <v>335</v>
      </c>
      <c r="N22" s="367">
        <f>NDMC!P85</f>
        <v>3.8082079179</v>
      </c>
      <c r="O22" s="241"/>
      <c r="P22" s="241"/>
      <c r="Q22" s="255"/>
      <c r="R22" s="17"/>
    </row>
    <row r="23" spans="1:18" ht="26.25">
      <c r="A23" s="370"/>
      <c r="B23" s="371"/>
      <c r="C23" s="373"/>
      <c r="D23" s="373"/>
      <c r="E23" s="263"/>
      <c r="F23" s="263"/>
      <c r="G23" s="207"/>
      <c r="H23" s="366"/>
      <c r="I23" s="367"/>
      <c r="J23" s="241"/>
      <c r="K23" s="241"/>
      <c r="L23" s="241"/>
      <c r="M23" s="366"/>
      <c r="N23" s="367"/>
      <c r="O23" s="241"/>
      <c r="P23" s="241"/>
      <c r="Q23" s="255"/>
      <c r="R23" s="17"/>
    </row>
    <row r="24" spans="1:18" ht="26.25">
      <c r="A24" s="370"/>
      <c r="B24" s="373"/>
      <c r="C24" s="373"/>
      <c r="D24" s="373"/>
      <c r="E24" s="263"/>
      <c r="F24" s="263"/>
      <c r="G24" s="103"/>
      <c r="H24" s="366"/>
      <c r="I24" s="367"/>
      <c r="J24" s="241"/>
      <c r="K24" s="241"/>
      <c r="L24" s="241"/>
      <c r="M24" s="366"/>
      <c r="N24" s="367"/>
      <c r="O24" s="241"/>
      <c r="P24" s="241"/>
      <c r="Q24" s="255"/>
      <c r="R24" s="17"/>
    </row>
    <row r="25" spans="1:18" ht="26.25">
      <c r="A25" s="370">
        <v>5</v>
      </c>
      <c r="B25" s="371" t="s">
        <v>309</v>
      </c>
      <c r="C25" s="373"/>
      <c r="D25" s="373"/>
      <c r="E25" s="263"/>
      <c r="F25" s="263"/>
      <c r="G25" s="207"/>
      <c r="H25" s="366"/>
      <c r="I25" s="367">
        <f>MES!K54</f>
        <v>-0.0095648201</v>
      </c>
      <c r="J25" s="241"/>
      <c r="K25" s="241"/>
      <c r="L25" s="241"/>
      <c r="M25" s="366" t="s">
        <v>335</v>
      </c>
      <c r="N25" s="367">
        <f>MES!P54</f>
        <v>2.5337116096999996</v>
      </c>
      <c r="O25" s="241"/>
      <c r="P25" s="241"/>
      <c r="Q25" s="255"/>
      <c r="R25" s="17"/>
    </row>
    <row r="26" spans="1:18" ht="20.25">
      <c r="A26" s="204"/>
      <c r="B26" s="17"/>
      <c r="C26" s="17"/>
      <c r="D26" s="17"/>
      <c r="E26" s="17"/>
      <c r="F26" s="17"/>
      <c r="G26" s="17"/>
      <c r="H26" s="206"/>
      <c r="I26" s="368"/>
      <c r="J26" s="239"/>
      <c r="K26" s="239"/>
      <c r="L26" s="239"/>
      <c r="M26" s="239"/>
      <c r="N26" s="239"/>
      <c r="O26" s="239"/>
      <c r="P26" s="239"/>
      <c r="Q26" s="255"/>
      <c r="R26" s="17"/>
    </row>
    <row r="27" spans="1:18" ht="18">
      <c r="A27" s="200"/>
      <c r="B27" s="179"/>
      <c r="C27" s="209"/>
      <c r="D27" s="209"/>
      <c r="E27" s="209"/>
      <c r="F27" s="209"/>
      <c r="G27" s="210"/>
      <c r="H27" s="206"/>
      <c r="I27" s="17"/>
      <c r="J27" s="17"/>
      <c r="K27" s="17"/>
      <c r="L27" s="17"/>
      <c r="M27" s="17"/>
      <c r="N27" s="17"/>
      <c r="O27" s="17"/>
      <c r="P27" s="17"/>
      <c r="Q27" s="255"/>
      <c r="R27" s="17"/>
    </row>
    <row r="28" spans="1:18" ht="28.5" customHeight="1">
      <c r="A28" s="370">
        <v>6</v>
      </c>
      <c r="B28" s="371" t="s">
        <v>434</v>
      </c>
      <c r="C28" s="373"/>
      <c r="D28" s="373"/>
      <c r="E28" s="263"/>
      <c r="F28" s="263"/>
      <c r="G28" s="207"/>
      <c r="H28" s="366"/>
      <c r="I28" s="367">
        <f>Railway!K19</f>
        <v>-0.7167606470000001</v>
      </c>
      <c r="J28" s="241"/>
      <c r="K28" s="241"/>
      <c r="L28" s="241"/>
      <c r="M28" s="366" t="s">
        <v>335</v>
      </c>
      <c r="N28" s="367">
        <f>Railway!P19</f>
        <v>0.020860959000000002</v>
      </c>
      <c r="O28" s="17"/>
      <c r="P28" s="17"/>
      <c r="Q28" s="255"/>
      <c r="R28" s="17"/>
    </row>
    <row r="29" spans="1:18" ht="54" customHeight="1" thickBot="1">
      <c r="A29" s="364" t="s">
        <v>310</v>
      </c>
      <c r="B29" s="244"/>
      <c r="C29" s="244"/>
      <c r="D29" s="244"/>
      <c r="E29" s="244"/>
      <c r="F29" s="244"/>
      <c r="G29" s="244"/>
      <c r="H29" s="245"/>
      <c r="I29" s="245"/>
      <c r="J29" s="245"/>
      <c r="K29" s="245"/>
      <c r="L29" s="245"/>
      <c r="M29" s="245"/>
      <c r="N29" s="245"/>
      <c r="O29" s="245"/>
      <c r="P29" s="245"/>
      <c r="Q29" s="256"/>
      <c r="R29" s="17"/>
    </row>
    <row r="30" spans="1:9" ht="13.5" thickTop="1">
      <c r="A30" s="197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9" t="s">
        <v>334</v>
      </c>
      <c r="B33" s="17"/>
      <c r="C33" s="17"/>
      <c r="D33" s="17"/>
      <c r="E33" s="363"/>
      <c r="F33" s="363"/>
      <c r="G33" s="17"/>
      <c r="H33" s="17"/>
      <c r="I33" s="17"/>
    </row>
    <row r="34" spans="1:9" ht="15">
      <c r="A34" s="233"/>
      <c r="B34" s="233"/>
      <c r="C34" s="233"/>
      <c r="D34" s="233"/>
      <c r="E34" s="363"/>
      <c r="F34" s="363"/>
      <c r="G34" s="17"/>
      <c r="H34" s="17"/>
      <c r="I34" s="17"/>
    </row>
    <row r="35" spans="1:9" s="363" customFormat="1" ht="15" customHeight="1">
      <c r="A35" s="375" t="s">
        <v>342</v>
      </c>
      <c r="E35"/>
      <c r="F35"/>
      <c r="G35" s="233"/>
      <c r="H35" s="233"/>
      <c r="I35" s="233"/>
    </row>
    <row r="36" spans="1:9" s="363" customFormat="1" ht="15" customHeight="1">
      <c r="A36" s="375"/>
      <c r="E36"/>
      <c r="F36"/>
      <c r="H36" s="233"/>
      <c r="I36" s="233"/>
    </row>
    <row r="37" spans="1:9" s="363" customFormat="1" ht="15" customHeight="1">
      <c r="A37" s="375" t="s">
        <v>343</v>
      </c>
      <c r="E37"/>
      <c r="F37"/>
      <c r="I37" s="233"/>
    </row>
    <row r="38" spans="1:9" s="363" customFormat="1" ht="15" customHeight="1">
      <c r="A38" s="374"/>
      <c r="E38"/>
      <c r="F38"/>
      <c r="I38" s="233"/>
    </row>
    <row r="39" spans="1:9" s="363" customFormat="1" ht="15" customHeight="1">
      <c r="A39" s="375"/>
      <c r="E39"/>
      <c r="F39"/>
      <c r="I39" s="233"/>
    </row>
    <row r="40" spans="1:6" s="363" customFormat="1" ht="15" customHeight="1">
      <c r="A40" s="375"/>
      <c r="B40" s="362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pc</cp:lastModifiedBy>
  <cp:lastPrinted>2019-09-16T07:42:25Z</cp:lastPrinted>
  <dcterms:created xsi:type="dcterms:W3CDTF">1996-10-14T23:33:28Z</dcterms:created>
  <dcterms:modified xsi:type="dcterms:W3CDTF">2019-09-16T07:43:48Z</dcterms:modified>
  <cp:category/>
  <cp:version/>
  <cp:contentType/>
  <cp:contentStatus/>
</cp:coreProperties>
</file>